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AcestRegistruDeLucru" defaultThemeVersion="153222"/>
  <mc:AlternateContent xmlns:mc="http://schemas.openxmlformats.org/markup-compatibility/2006">
    <mc:Choice Requires="x15">
      <x15ac:absPath xmlns:x15ac="http://schemas.microsoft.com/office/spreadsheetml/2010/11/ac" url="R:\DAD\Mapa_de_schimb_DAD\1_Ședințe_HCEC_2024\5_mai\HCEC_2540-_28.05.2024\"/>
    </mc:Choice>
  </mc:AlternateContent>
  <bookViews>
    <workbookView xWindow="0" yWindow="0" windowWidth="28800" windowHeight="12435" tabRatio="932" firstSheet="19" activeTab="24"/>
  </bookViews>
  <sheets>
    <sheet name="An.1(PP oblig.prez.raport)" sheetId="103" r:id="rId1"/>
    <sheet name="An.2(Rap.termen-modalit)" sheetId="104" r:id="rId2"/>
    <sheet name="An.3(Beneficiari de aloc.)" sheetId="117" r:id="rId3"/>
    <sheet name="An.4(PPcare nu benef.de aloc)" sheetId="134" r:id="rId4"/>
    <sheet name="An.5(PP lipsite de aloc)" sheetId="107" r:id="rId5"/>
    <sheet name="An.6 chelt p.p. din aloc." sheetId="145" r:id="rId6"/>
    <sheet name="An.6.1 chelt p.p. din aloc." sheetId="141" r:id="rId7"/>
    <sheet name="An.6.2 chelt p.p. din aloc." sheetId="143" r:id="rId8"/>
    <sheet name="An.7.staff" sheetId="140" r:id="rId9"/>
    <sheet name="An.8(Femei,tineri%)" sheetId="138" r:id="rId10"/>
    <sheet name="An.9(Nr. memb.+suma cotiz.)" sheetId="1" r:id="rId11"/>
    <sheet name="An.10(sursele de finanțare)" sheetId="135" r:id="rId12"/>
    <sheet name="An. 11 (Depășirea plafonului) " sheetId="144" r:id="rId13"/>
    <sheet name="An.12(Ch.don.cotiz.)" sheetId="10" r:id="rId14"/>
    <sheet name="An.12.1(Ch.don.cotiz)" sheetId="33" r:id="rId15"/>
    <sheet name="An.12.2(Ch.don.cotiz)" sheetId="96" r:id="rId16"/>
    <sheet name="An.12.3(Ch.don.cotiz) " sheetId="97" r:id="rId17"/>
    <sheet name="An.13(Prez.info.cont.bancare)" sheetId="89" r:id="rId18"/>
    <sheet name="An.14(Neprez.info.cont.banc.)" sheetId="92" r:id="rId19"/>
    <sheet name="An.15(Patrimoniul partidelor)" sheetId="130" r:id="rId20"/>
    <sheet name="An.16(prezentarea tardivă rap)" sheetId="133" r:id="rId21"/>
    <sheet name="An.17(Raport-termen-deplin)" sheetId="99" r:id="rId22"/>
    <sheet name="An.18(Rap.deplin pe ”0”)" sheetId="100" r:id="rId23"/>
    <sheet name="An.19(Raport cu erori)" sheetId="101" r:id="rId24"/>
    <sheet name="An.20(Tabel generalizator)" sheetId="102" r:id="rId25"/>
  </sheets>
  <definedNames>
    <definedName name="_xlnm._FilterDatabase" localSheetId="17" hidden="1">'An.13(Prez.info.cont.bancare)'!$E$8:$G$60</definedName>
    <definedName name="_xlnm._FilterDatabase" localSheetId="18" hidden="1">'An.14(Neprez.info.cont.banc.)'!$C$2:$C$7</definedName>
    <definedName name="_xlnm._FilterDatabase" localSheetId="19" hidden="1">'An.15(Patrimoniul partidelor)'!$E$1:$E$31</definedName>
    <definedName name="_xlnm._FilterDatabase" localSheetId="9" hidden="1">'An.8(Femei,tineri%)'!$H$1:$H$40</definedName>
    <definedName name="_xlnm._FilterDatabase" localSheetId="10" hidden="1">'An.9(Nr. memb.+suma cotiz.)'!$A$5:$E$66</definedName>
    <definedName name="_xlnm.Print_Area" localSheetId="11">'An.10(sursele de finanțare)'!$A$1:$M$80</definedName>
    <definedName name="_xlnm.Print_Area" localSheetId="18">'An.14(Neprez.info.cont.banc.)'!$A$1:$B$34</definedName>
    <definedName name="_xlnm.Print_Area" localSheetId="19">'An.15(Patrimoniul partidelor)'!$A$1:$G$30</definedName>
    <definedName name="_xlnm.Print_Area" localSheetId="24">'An.20(Tabel generalizator)'!$A$1:$I$5</definedName>
    <definedName name="_xlnm.Print_Area" localSheetId="5">'An.6 chelt p.p. din aloc.'!$A$1:$J$37</definedName>
    <definedName name="_xlnm.Print_Area" localSheetId="6">'An.6.1 chelt p.p. din aloc.'!$A$1:$K$38</definedName>
    <definedName name="_xlnm.Print_Area" localSheetId="9">'An.8(Femei,tineri%)'!$A$1:$H$55</definedName>
    <definedName name="_xlnm.Print_Area" localSheetId="10">'An.9(Nr. memb.+suma cotiz.)'!$A$1:$F$73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10" l="1"/>
  <c r="M13" i="135"/>
  <c r="N10" i="10" l="1"/>
  <c r="E29" i="138" l="1"/>
  <c r="G29" i="138"/>
  <c r="E29" i="143"/>
  <c r="G27" i="138"/>
  <c r="G26" i="138"/>
  <c r="E26" i="138"/>
  <c r="G21" i="117" l="1"/>
  <c r="M10" i="135" l="1"/>
  <c r="M11" i="135"/>
  <c r="M12" i="135"/>
  <c r="M14" i="135"/>
  <c r="M15" i="135"/>
  <c r="M16" i="135"/>
  <c r="M19" i="135"/>
  <c r="M20" i="135"/>
  <c r="M21" i="135"/>
  <c r="M23" i="135"/>
  <c r="M24" i="135"/>
  <c r="M25" i="135"/>
  <c r="M26" i="135"/>
  <c r="M27" i="135"/>
  <c r="M31" i="135"/>
  <c r="M32" i="135"/>
  <c r="M33" i="135"/>
  <c r="M34" i="135"/>
  <c r="M35" i="135"/>
  <c r="M36" i="135"/>
  <c r="M37" i="135"/>
  <c r="M38" i="135"/>
  <c r="M39" i="135"/>
  <c r="M41" i="135"/>
  <c r="M42" i="135"/>
  <c r="M43" i="135"/>
  <c r="M44" i="135"/>
  <c r="M45" i="135"/>
  <c r="M46" i="135"/>
  <c r="M47" i="135"/>
  <c r="M48" i="135"/>
  <c r="M49" i="135"/>
  <c r="M50" i="135"/>
  <c r="M51" i="135"/>
  <c r="M52" i="135"/>
  <c r="M53" i="135"/>
  <c r="M54" i="135"/>
  <c r="M55" i="135"/>
  <c r="M56" i="135"/>
  <c r="M57" i="135"/>
  <c r="M58" i="135"/>
  <c r="M59" i="135"/>
  <c r="M60" i="135"/>
  <c r="M61" i="135"/>
  <c r="M62" i="135"/>
  <c r="M63" i="135"/>
  <c r="M64" i="135"/>
  <c r="M65" i="135"/>
  <c r="M66" i="135"/>
  <c r="M67" i="135"/>
  <c r="M69" i="135"/>
  <c r="D10" i="143" l="1"/>
  <c r="D34" i="143" s="1"/>
  <c r="E10" i="143"/>
  <c r="E34" i="143" s="1"/>
  <c r="F10" i="143"/>
  <c r="F34" i="143" s="1"/>
  <c r="G10" i="143"/>
  <c r="G34" i="143" s="1"/>
  <c r="H10" i="143"/>
  <c r="I10" i="143"/>
  <c r="J10" i="143"/>
  <c r="J34" i="143" s="1"/>
  <c r="K10" i="143"/>
  <c r="K34" i="143" s="1"/>
  <c r="D29" i="143"/>
  <c r="F29" i="143"/>
  <c r="G29" i="143"/>
  <c r="H29" i="143"/>
  <c r="I29" i="143"/>
  <c r="J29" i="143"/>
  <c r="K29" i="143"/>
  <c r="H34" i="143"/>
  <c r="I34" i="143"/>
  <c r="C34" i="143"/>
  <c r="C10" i="143"/>
  <c r="C29" i="143"/>
  <c r="E28" i="97" l="1"/>
  <c r="C28" i="97"/>
  <c r="K8" i="96"/>
  <c r="J8" i="96"/>
  <c r="F8" i="96"/>
  <c r="D8" i="96"/>
  <c r="B10" i="10" l="1"/>
  <c r="D10" i="10"/>
  <c r="E10" i="10"/>
  <c r="G10" i="10"/>
  <c r="H10" i="10"/>
  <c r="I10" i="10"/>
  <c r="L10" i="10"/>
  <c r="P10" i="10"/>
  <c r="M10" i="10"/>
  <c r="N9" i="89"/>
  <c r="O9" i="33"/>
  <c r="K9" i="33"/>
  <c r="I9" i="33"/>
  <c r="D9" i="33"/>
  <c r="C9" i="33"/>
  <c r="B9" i="33"/>
  <c r="M9" i="135" l="1"/>
  <c r="E10" i="138" l="1"/>
  <c r="G10" i="138"/>
  <c r="J35" i="117" l="1"/>
  <c r="C36" i="138" l="1"/>
  <c r="F36" i="138"/>
  <c r="D36" i="138"/>
  <c r="G11" i="138"/>
  <c r="G12" i="138"/>
  <c r="G13" i="138"/>
  <c r="G14" i="138"/>
  <c r="G15" i="138"/>
  <c r="G16" i="138"/>
  <c r="G17" i="138"/>
  <c r="G18" i="138"/>
  <c r="G19" i="138"/>
  <c r="G20" i="138"/>
  <c r="G21" i="138"/>
  <c r="G22" i="138"/>
  <c r="G23" i="138"/>
  <c r="G24" i="138"/>
  <c r="G25" i="138"/>
  <c r="G28" i="138"/>
  <c r="G30" i="138"/>
  <c r="G31" i="138"/>
  <c r="G32" i="138"/>
  <c r="G35" i="138"/>
  <c r="E11" i="138" l="1"/>
  <c r="E12" i="138"/>
  <c r="E13" i="138"/>
  <c r="E14" i="138"/>
  <c r="E15" i="138"/>
  <c r="E16" i="138"/>
  <c r="E17" i="138"/>
  <c r="E18" i="138"/>
  <c r="E19" i="138"/>
  <c r="E20" i="138"/>
  <c r="E21" i="138"/>
  <c r="E23" i="138"/>
  <c r="E24" i="138"/>
  <c r="E27" i="138" s="1"/>
  <c r="E25" i="138"/>
  <c r="E28" i="138"/>
  <c r="E30" i="138"/>
  <c r="E32" i="138"/>
  <c r="E35" i="138"/>
  <c r="I10" i="134" l="1"/>
  <c r="C11" i="134" l="1"/>
  <c r="I11" i="134" l="1"/>
  <c r="I13" i="134"/>
  <c r="I18" i="134"/>
  <c r="G16" i="134"/>
  <c r="F16" i="134"/>
  <c r="I16" i="134" s="1"/>
  <c r="F12" i="134"/>
  <c r="I12" i="134" s="1"/>
  <c r="F10" i="134"/>
  <c r="F13" i="134"/>
  <c r="C10" i="134"/>
  <c r="C14" i="134"/>
  <c r="I14" i="134" s="1"/>
  <c r="C18" i="134"/>
  <c r="C13" i="134"/>
  <c r="C15" i="134"/>
  <c r="I15" i="134" s="1"/>
  <c r="C17" i="134"/>
  <c r="I17" i="134" s="1"/>
  <c r="I19" i="134" l="1"/>
  <c r="P9" i="33" l="1"/>
  <c r="C34" i="117" l="1"/>
  <c r="C33" i="117"/>
  <c r="C32" i="117"/>
  <c r="H31" i="117"/>
  <c r="G31" i="117"/>
  <c r="F31" i="117"/>
  <c r="I30" i="117"/>
  <c r="H30" i="117"/>
  <c r="G30" i="117"/>
  <c r="F30" i="117"/>
  <c r="E30" i="117"/>
  <c r="D30" i="117"/>
  <c r="C30" i="117"/>
  <c r="I29" i="117"/>
  <c r="H29" i="117"/>
  <c r="G29" i="117"/>
  <c r="F29" i="117"/>
  <c r="C29" i="117"/>
  <c r="H28" i="117"/>
  <c r="G28" i="117"/>
  <c r="F28" i="117"/>
  <c r="I27" i="117"/>
  <c r="H27" i="117"/>
  <c r="G27" i="117"/>
  <c r="F27" i="117"/>
  <c r="C27" i="117"/>
  <c r="I26" i="117"/>
  <c r="H26" i="117"/>
  <c r="G26" i="117"/>
  <c r="F26" i="117"/>
  <c r="C26" i="117"/>
  <c r="H25" i="117"/>
  <c r="G25" i="117"/>
  <c r="F25" i="117"/>
  <c r="H24" i="117"/>
  <c r="G24" i="117"/>
  <c r="F24" i="117"/>
  <c r="C24" i="117"/>
  <c r="F23" i="117"/>
  <c r="F22" i="117"/>
  <c r="H21" i="117"/>
  <c r="F21" i="117"/>
  <c r="C21" i="117"/>
  <c r="I20" i="117"/>
  <c r="H20" i="117"/>
  <c r="G20" i="117"/>
  <c r="F20" i="117"/>
  <c r="I19" i="117"/>
  <c r="H19" i="117"/>
  <c r="G19" i="117"/>
  <c r="F19" i="117"/>
  <c r="I18" i="117"/>
  <c r="H18" i="117"/>
  <c r="G18" i="117"/>
  <c r="F18" i="117"/>
  <c r="I17" i="117"/>
  <c r="H17" i="117"/>
  <c r="G17" i="117"/>
  <c r="F17" i="117"/>
  <c r="C17" i="117"/>
  <c r="H16" i="117"/>
  <c r="G16" i="117"/>
  <c r="F16" i="117"/>
  <c r="C16" i="117"/>
  <c r="H15" i="117"/>
  <c r="G15" i="117"/>
  <c r="F15" i="117"/>
  <c r="E15" i="117"/>
  <c r="D15" i="117"/>
  <c r="C15" i="117"/>
  <c r="G14" i="117"/>
  <c r="F14" i="117"/>
  <c r="I13" i="117"/>
  <c r="I35" i="117" s="1"/>
  <c r="H13" i="117"/>
  <c r="G13" i="117"/>
  <c r="F13" i="117"/>
  <c r="F12" i="117"/>
  <c r="C12" i="117"/>
  <c r="H11" i="117"/>
  <c r="G11" i="117"/>
  <c r="F11" i="117"/>
  <c r="E11" i="117"/>
  <c r="E35" i="117" s="1"/>
  <c r="D11" i="117"/>
  <c r="C11" i="117"/>
  <c r="H10" i="117"/>
  <c r="G10" i="117"/>
  <c r="G35" i="117" s="1"/>
  <c r="F10" i="117"/>
  <c r="C10" i="117"/>
  <c r="H35" i="117" l="1"/>
  <c r="C36" i="117" s="1"/>
  <c r="C35" i="117"/>
  <c r="F35" i="117"/>
  <c r="D35" i="117"/>
  <c r="E12" i="107" l="1"/>
  <c r="E9" i="33" l="1"/>
  <c r="J9" i="33"/>
  <c r="L9" i="33"/>
  <c r="M9" i="33"/>
  <c r="N9" i="33"/>
</calcChain>
</file>

<file path=xl/comments1.xml><?xml version="1.0" encoding="utf-8"?>
<comments xmlns="http://schemas.openxmlformats.org/spreadsheetml/2006/main">
  <authors>
    <author>Autor</author>
  </authors>
  <commentList>
    <comment ref="B27" authorId="0" shapeId="0">
      <text>
        <r>
          <rPr>
            <b/>
            <sz val="9"/>
            <color indexed="81"/>
            <rFont val="Segoe UI"/>
            <family val="2"/>
          </rPr>
          <t>Autor:</t>
        </r>
        <r>
          <rPr>
            <sz val="9"/>
            <color indexed="81"/>
            <rFont val="Segoe UI"/>
            <family val="2"/>
          </rPr>
          <t xml:space="preserve">
fostul PP Partidul Popular Romanesc
</t>
        </r>
      </text>
    </comment>
  </commentList>
</comments>
</file>

<file path=xl/comments2.xml><?xml version="1.0" encoding="utf-8"?>
<comments xmlns="http://schemas.openxmlformats.org/spreadsheetml/2006/main">
  <authors>
    <author>Cristina Sumurduc</author>
  </authors>
  <commentList>
    <comment ref="D39" authorId="0" shapeId="0">
      <text>
        <r>
          <rPr>
            <b/>
            <sz val="9"/>
            <color indexed="81"/>
            <rFont val="Segoe UI"/>
            <family val="2"/>
            <charset val="238"/>
          </rPr>
          <t>Cristina Sumurduc:</t>
        </r>
        <r>
          <rPr>
            <sz val="9"/>
            <color indexed="81"/>
            <rFont val="Segoe UI"/>
            <family val="2"/>
            <charset val="238"/>
          </rPr>
          <t xml:space="preserve">
Nu este indicat corect NP si IDNP membrului</t>
        </r>
      </text>
    </comment>
  </commentList>
</comments>
</file>

<file path=xl/comments3.xml><?xml version="1.0" encoding="utf-8"?>
<comments xmlns="http://schemas.openxmlformats.org/spreadsheetml/2006/main">
  <authors>
    <author>Cristina Sumurduc</author>
  </authors>
  <commentList>
    <comment ref="C35" authorId="0" shapeId="0">
      <text>
        <r>
          <rPr>
            <b/>
            <sz val="9"/>
            <color indexed="81"/>
            <rFont val="Segoe UI"/>
            <family val="2"/>
          </rPr>
          <t>Cristina Sumurduc:</t>
        </r>
        <r>
          <rPr>
            <sz val="9"/>
            <color indexed="81"/>
            <rFont val="Segoe UI"/>
            <family val="2"/>
          </rPr>
          <t xml:space="preserve">
11997,79 suma alocatiilor primite 
</t>
        </r>
      </text>
    </comment>
    <comment ref="C56" authorId="0" shapeId="0">
      <text>
        <r>
          <rPr>
            <b/>
            <sz val="9"/>
            <color indexed="81"/>
            <rFont val="Segoe UI"/>
            <family val="2"/>
          </rPr>
          <t>Cristina Sumurduc:</t>
        </r>
        <r>
          <rPr>
            <sz val="9"/>
            <color indexed="81"/>
            <rFont val="Segoe UI"/>
            <family val="2"/>
          </rPr>
          <t xml:space="preserve">
În raport au indicat zero</t>
        </r>
      </text>
    </comment>
  </commentList>
</comments>
</file>

<file path=xl/sharedStrings.xml><?xml version="1.0" encoding="utf-8"?>
<sst xmlns="http://schemas.openxmlformats.org/spreadsheetml/2006/main" count="1424" uniqueCount="546">
  <si>
    <t>Nr. d/o</t>
  </si>
  <si>
    <t>Partidul politic</t>
  </si>
  <si>
    <t>Nr. membrilor care au cotizat</t>
  </si>
  <si>
    <t xml:space="preserve">Partidul Comuniştilor din Republica Moldova </t>
  </si>
  <si>
    <t>Partidul Politic Partidul Agrar din Moldova</t>
  </si>
  <si>
    <t>Partidul Socialist din Moldova</t>
  </si>
  <si>
    <t>Partidul Politic „Partidul Legii şi Dreptăţii”</t>
  </si>
  <si>
    <t>Partidul Popular Creştin Democrat</t>
  </si>
  <si>
    <t>Mişcarea Profesioniştilor „Speranţa - Надежда”</t>
  </si>
  <si>
    <t xml:space="preserve">Partidul Liberal </t>
  </si>
  <si>
    <t>Partidul Politic „Partidul Socialiştilor din Republica Moldova”</t>
  </si>
  <si>
    <t xml:space="preserve">Pаrtidul Politic Partidul Verde Ecologist </t>
  </si>
  <si>
    <t>Partidul Republican din Moldova</t>
  </si>
  <si>
    <t>Partidul European</t>
  </si>
  <si>
    <t>Partidul Politic „Partidul Popular Democrat din Moldova”</t>
  </si>
  <si>
    <t>Partidul Naţional Liberal</t>
  </si>
  <si>
    <t xml:space="preserve">Partidul Liberal Democrat din Moldova </t>
  </si>
  <si>
    <t>Partidul Politic"Partidul Stînga Europeană"</t>
  </si>
  <si>
    <t>Partidul Politic Partidul Popular din Republica Moldova</t>
  </si>
  <si>
    <t>Partidul Regiunilor din Moldova</t>
  </si>
  <si>
    <t>Partidul Popular Socialist din Moldova</t>
  </si>
  <si>
    <t>Partidul Politic „Platforma Demnitate și Adevăr”</t>
  </si>
  <si>
    <t>Partidul Politic „PATRIA”</t>
  </si>
  <si>
    <t>Partidul Politic „PARTIDUL RUSO-SLAVEAN DIN MOLDOVA”</t>
  </si>
  <si>
    <t>Partidul Politic „Partidul Unității Naționale”</t>
  </si>
  <si>
    <t>Partidul Politic „Partidul Acțiune și Solidaritate”</t>
  </si>
  <si>
    <t>Partidul Politic „VOINȚA POPORULUI”</t>
  </si>
  <si>
    <t>Partidul politic Partidul Nostru</t>
  </si>
  <si>
    <t>Partidul Politic „Partidul Socialiștilor din Republica Moldova”</t>
  </si>
  <si>
    <t>Partidul Național Liberal</t>
  </si>
  <si>
    <t>Partidul Liberal Democrat din Moldova</t>
  </si>
  <si>
    <t>Partidul Politic „Partidul Legii și Dreptății”</t>
  </si>
  <si>
    <t>Indicatori</t>
  </si>
  <si>
    <t xml:space="preserve">Partidul politic Partidul Nostru </t>
  </si>
  <si>
    <t xml:space="preserve">Plăți pentru următoarele destinații, total: </t>
  </si>
  <si>
    <t>Cheltuieli pentru presă şi materiale promoţionale</t>
  </si>
  <si>
    <t>Cheltuieli pentru primirea delegaţiilor din străinătate</t>
  </si>
  <si>
    <t>Cheltuieli de audit (extern/obligatoriu)</t>
  </si>
  <si>
    <t>Cheltuieli pentru organizarea de întruniri, manifestaţii publice, seminare şi alte cursuri de instruire pentru membrii de partid, desfăşurate pe teritoriul ţării</t>
  </si>
  <si>
    <t>Alte cheltuieli, total</t>
  </si>
  <si>
    <t>Partidul Politic Partidul Oamenilor Muncii</t>
  </si>
  <si>
    <t>Cheltuieli pentru programe pentru tineret și femei, total:</t>
  </si>
  <si>
    <t xml:space="preserve">pentru tineret </t>
  </si>
  <si>
    <t>pentru femei</t>
  </si>
  <si>
    <t>Partidul Politic Uniunea Centristă din Moldova</t>
  </si>
  <si>
    <t>Partidul Conservator</t>
  </si>
  <si>
    <t xml:space="preserve">Partidul Politic ”MOLDOVA MARE” </t>
  </si>
  <si>
    <t>Partidul Politic ”Partidul Acțiunii Comune - Congresul Civic”</t>
  </si>
  <si>
    <t>Partidul Politic Partidul Acasă Construim Europa „PACE”</t>
  </si>
  <si>
    <t xml:space="preserve">Partidul Politic "Uniunea Creştin-Socială din Moldova" </t>
  </si>
  <si>
    <t>Partidul Politic „Democrația Acasă”</t>
  </si>
  <si>
    <t xml:space="preserve">Partidul Politic „ALIANŢA PENTRU UNIREA ROMÂNILOR" </t>
  </si>
  <si>
    <t>Partidul Politic „Pentru Oameni, Natură şi Animale”</t>
  </si>
  <si>
    <t>Partidul Politic „Puterea Oamenilor”</t>
  </si>
  <si>
    <t>Partidul Politic „PARTIDUL SCHIMBĂRII”</t>
  </si>
  <si>
    <t>Partidul Politic „Partidul Dezvoltării şi Consolidării Moldovei”</t>
  </si>
  <si>
    <t xml:space="preserve">Partidul Politic Partidul Oamenilor Muncii </t>
  </si>
  <si>
    <t xml:space="preserve">Partidul Social Democrat </t>
  </si>
  <si>
    <t>Partidul Politic NOUA OPȚIUNE ISTORICĂ</t>
  </si>
  <si>
    <t xml:space="preserve">Partidul Politic ”NOI” </t>
  </si>
  <si>
    <t>Partidul „Moldova Unită – Eдиная Молдова”</t>
  </si>
  <si>
    <t>Partid Politic Partidul „RENAŞTERE”</t>
  </si>
  <si>
    <t>Partidul Politic „Partidul Societății Progresiste”</t>
  </si>
  <si>
    <t>Partidul Politic „Partidul Progresului Național”</t>
  </si>
  <si>
    <t xml:space="preserve">Mişcarea Social-Politică a Romilor din Republica Moldova         </t>
  </si>
  <si>
    <t xml:space="preserve">Partidul „Patrioţii Moldovei”         </t>
  </si>
  <si>
    <t>Partidul Politic ”Noua Opțiune Istorică”</t>
  </si>
  <si>
    <t>Partidul Politic ”Forța de Alternativă și de Salvare a Moldovei”</t>
  </si>
  <si>
    <t>Alocații de la bugetul de stat (lei)</t>
  </si>
  <si>
    <t>Partidul Politic „Partidul Dezvoltării și Consolidării Moldovei”</t>
  </si>
  <si>
    <t>Partidul Politic Coaliția pentru Unitate și Bunăstare</t>
  </si>
  <si>
    <t>Partidul Politic Coaliţia pentru Unitate şi Bunăstare</t>
  </si>
  <si>
    <t>Partidul Politic "Bugeacul Nostru"</t>
  </si>
  <si>
    <t>Partidul ”Moldova Unită - Единая Молдова ”</t>
  </si>
  <si>
    <t>Partidul Politic „Partidul RENAȘTERE”</t>
  </si>
  <si>
    <t xml:space="preserve">Partidul Social Democrat European </t>
  </si>
  <si>
    <t>Partidul Social Democrat European</t>
  </si>
  <si>
    <t>Partidul Popular Creștin Democrat</t>
  </si>
  <si>
    <t>Partidul Politic</t>
  </si>
  <si>
    <t>Partidul Politic „Pentru Oameni, Natură și Animale”</t>
  </si>
  <si>
    <t>1.</t>
  </si>
  <si>
    <t>2.</t>
  </si>
  <si>
    <t xml:space="preserve">Partidul Comuniștilor din Republica Moldova </t>
  </si>
  <si>
    <t>3.</t>
  </si>
  <si>
    <t>6.</t>
  </si>
  <si>
    <t>4.</t>
  </si>
  <si>
    <t>8.</t>
  </si>
  <si>
    <t>5.</t>
  </si>
  <si>
    <t>10.</t>
  </si>
  <si>
    <t>13.</t>
  </si>
  <si>
    <t>7.</t>
  </si>
  <si>
    <t>18.</t>
  </si>
  <si>
    <t>19.</t>
  </si>
  <si>
    <t>9.</t>
  </si>
  <si>
    <t>22.</t>
  </si>
  <si>
    <t xml:space="preserve">Partidul Politic Partidul Verde Ecologist </t>
  </si>
  <si>
    <t>25.</t>
  </si>
  <si>
    <t>27.</t>
  </si>
  <si>
    <t>12.</t>
  </si>
  <si>
    <t>29.</t>
  </si>
  <si>
    <t>33.</t>
  </si>
  <si>
    <t>34.</t>
  </si>
  <si>
    <t>15.</t>
  </si>
  <si>
    <t>38.</t>
  </si>
  <si>
    <t>16.</t>
  </si>
  <si>
    <t>40.</t>
  </si>
  <si>
    <t>41.</t>
  </si>
  <si>
    <t>42.</t>
  </si>
  <si>
    <t xml:space="preserve">Mișcarea Social-Politică a Romilor din Republica Moldova     </t>
  </si>
  <si>
    <t>43.</t>
  </si>
  <si>
    <t>44.</t>
  </si>
  <si>
    <t>Partidul Politic „Partidul Stînga Europeană"</t>
  </si>
  <si>
    <t>23.</t>
  </si>
  <si>
    <t>49.</t>
  </si>
  <si>
    <t>52.</t>
  </si>
  <si>
    <t>53.</t>
  </si>
  <si>
    <t>55.</t>
  </si>
  <si>
    <t>56.</t>
  </si>
  <si>
    <t>57.</t>
  </si>
  <si>
    <t>58.</t>
  </si>
  <si>
    <t>30.</t>
  </si>
  <si>
    <t>62.</t>
  </si>
  <si>
    <t>64.</t>
  </si>
  <si>
    <t>65.</t>
  </si>
  <si>
    <t>67.</t>
  </si>
  <si>
    <t>68.</t>
  </si>
  <si>
    <t>35.</t>
  </si>
  <si>
    <t>73.</t>
  </si>
  <si>
    <t>37.</t>
  </si>
  <si>
    <t>47.</t>
  </si>
  <si>
    <t>48.</t>
  </si>
  <si>
    <t>50.</t>
  </si>
  <si>
    <t>51.</t>
  </si>
  <si>
    <t>60.</t>
  </si>
  <si>
    <t>61.</t>
  </si>
  <si>
    <t>63.</t>
  </si>
  <si>
    <t>66.</t>
  </si>
  <si>
    <t>69.</t>
  </si>
  <si>
    <t>70.</t>
  </si>
  <si>
    <t>71.</t>
  </si>
  <si>
    <t>72.</t>
  </si>
  <si>
    <t>PARTIDUL POLITIC NOUA OPȚIUNE ISTORICĂ</t>
  </si>
  <si>
    <t>Partidul Politic Partidul Social Democrat European</t>
  </si>
  <si>
    <t>Mișcarea Profesioniștilor „Speranța - Надежда”</t>
  </si>
  <si>
    <t xml:space="preserve">Partidul Politic "Uniunea Creștin-Socială din Moldova" </t>
  </si>
  <si>
    <t xml:space="preserve">Partidul „Patrioții Moldovei”   </t>
  </si>
  <si>
    <t>Partidul Politic „REPUBLICA UNIRII” (fostul Partid Politic Mișcarea Populară Antimafie)</t>
  </si>
  <si>
    <t>Partidul Politic Alianța Liberalilor și Democraților pentru Europa (Partid Acțiunea Democratică)</t>
  </si>
  <si>
    <t>Partidul Politic „FORȚA DIASPOREI” (Partidul Popular European din Moldova)</t>
  </si>
  <si>
    <t>Partidul politic Partidul Democrat Modern din Moldova</t>
  </si>
  <si>
    <t>Partidul Politic „ŞANSĂ”  (Partidul Politic Moldovenesc „Ai Noștri”)</t>
  </si>
  <si>
    <t>Partidul Politic Mișcarea Alternativa Națională</t>
  </si>
  <si>
    <t>Partidul politic Partidul Naţional Moldovenesc</t>
  </si>
  <si>
    <t>Partidul Politic Liga Orașelor și Comunelor</t>
  </si>
  <si>
    <t>Partidul Politic MIȘCAREA RESPECT MOLDOVA</t>
  </si>
  <si>
    <t>Partidul Politic Mișcarea Reformei Sociale</t>
  </si>
  <si>
    <t>Partidul Politic „VICTORIE”</t>
  </si>
  <si>
    <t>74.</t>
  </si>
  <si>
    <t>75.</t>
  </si>
  <si>
    <t xml:space="preserve">Notă: </t>
  </si>
  <si>
    <t>Partidul Politic Alianța Liberalilor și Democraților pentru Europa</t>
  </si>
  <si>
    <t>Partidul Politic „ȘANSĂ”</t>
  </si>
  <si>
    <t>Cheltuieli pentru locațiunea, întreținerea și funcționarea sediilor</t>
  </si>
  <si>
    <t>Cheltuieli pentru retribuirea muncii (cheltuieli de personal)</t>
  </si>
  <si>
    <t>Cheltuieli pentru recompensele voluntarilor / voluntarelor / agitatorilor / agitatoarelor</t>
  </si>
  <si>
    <t>Cheltuieli pentru consultanță politică</t>
  </si>
  <si>
    <t>Cheltuieli pentru producția și difuzarea de spoturi publicitare</t>
  </si>
  <si>
    <t>Cheltuieli pentru organizarea activității cu caracter politic</t>
  </si>
  <si>
    <t>Cheltuieli de deplasare în străinătate</t>
  </si>
  <si>
    <t>Cheltuieli pentru plata cotizațiilor către organizațiile politice internaționale la care este afiliat partidul politic</t>
  </si>
  <si>
    <t>Cheltuieli pentru telecomunicații și dezvoltarea aplicațiilor sau paginilor web necesare activității partidului politic</t>
  </si>
  <si>
    <t xml:space="preserve">Investiții în bunuri mobile şi imobile necesare activității partidului </t>
  </si>
  <si>
    <t>Cheltuieli de protocol, birotică şi comision bancar</t>
  </si>
  <si>
    <t>Cheltuieli pentru combustibil/carburanți şi transport</t>
  </si>
  <si>
    <t>Cheltuieli pentru executarea actelor judecătorești și/sau a altor acte ale instituțiilor statului</t>
  </si>
  <si>
    <t>Cheltuieli pentru consultanță juridică, achitarea onorariilor avocaților, ale executorilor și ale experților</t>
  </si>
  <si>
    <t>Cheltuieli pentru sondaje de opinie naționale și locale</t>
  </si>
  <si>
    <t>Cheltuieli electorale:</t>
  </si>
  <si>
    <t>Cheltuieli din donații sub formă de proprietăți sau bunuri, servicii gratuite sau în condiții mai avantajoase decât valoarea comercială</t>
  </si>
  <si>
    <t xml:space="preserve">Valoarea bunului imobil (anexa nr.11) (lei) </t>
  </si>
  <si>
    <t>76.</t>
  </si>
  <si>
    <t>77.</t>
  </si>
  <si>
    <t>Partidul Politic „Victorie”</t>
  </si>
  <si>
    <t>Partidul Politic Mișcartea Reformei Sociale</t>
  </si>
  <si>
    <t>Partidul Politic „Bugeacul Nostru”</t>
  </si>
  <si>
    <t>Partidul Politic Forța de Alternativă și de Salvare a Moldovei</t>
  </si>
  <si>
    <t xml:space="preserve">Partidul Politic „Partidul Progresului Național” </t>
  </si>
  <si>
    <t>Partidul Politic „Șansă”</t>
  </si>
  <si>
    <t xml:space="preserve">Partidul Politic „Partidul Democrat Modern din Moldova” </t>
  </si>
  <si>
    <t xml:space="preserve">Partidul Politic „ŞANSĂ”  </t>
  </si>
  <si>
    <t xml:space="preserve">Partidul Politic „FORȚA DIASPOREI” </t>
  </si>
  <si>
    <t>d/o</t>
  </si>
  <si>
    <t xml:space="preserve">Nr. </t>
  </si>
  <si>
    <t>Lista partidelor politice care au depus rapoartele financiare depline și în conformitate cu prevederile legale</t>
  </si>
  <si>
    <t>Mișcarea Social - Politică a Romilor din Republica Moldova</t>
  </si>
  <si>
    <t>Partidul Politic „MOLDOVA MARE”</t>
  </si>
  <si>
    <t>Nr.</t>
  </si>
  <si>
    <t xml:space="preserve">Partidul Politic Alianța Liberalilor și Democraților pentru Europa </t>
  </si>
  <si>
    <t>Partidul Politic Partidul Național Moldovenesc</t>
  </si>
  <si>
    <t>Partidul Politic Mișcarea Alternativă Națională</t>
  </si>
  <si>
    <t>Partidul Politic ”Bugeacul Nostru”</t>
  </si>
  <si>
    <t>Partidul Politic ,,Partidul Progresului Național”</t>
  </si>
  <si>
    <t>Partidul Politic Moldovenesc „ȘANSĂ”</t>
  </si>
  <si>
    <t>Partidul Politic Partidul Democrat Modern din Moldova</t>
  </si>
  <si>
    <t>Partidul Politic ,,Partidul Acțiunii Comune - Congresul Civic”</t>
  </si>
  <si>
    <t xml:space="preserve">Partidul Politic „VOINȚA POPORULUI” </t>
  </si>
  <si>
    <t>Partidul Politic ”Partidul Acțiune și Solidaritate”</t>
  </si>
  <si>
    <t>Partidul Politic ,,Partidul Societății Progresiste”</t>
  </si>
  <si>
    <t>Partidul Politic ”Platforma Demnitate și Adevăr”</t>
  </si>
  <si>
    <t>Partidul Politic „Democrația Acasă”*</t>
  </si>
  <si>
    <t>Partidul Politic,,Partidul Stînga Europeană"</t>
  </si>
  <si>
    <t xml:space="preserve">Partidul ”Patrioţii Moldovei”                                                   </t>
  </si>
  <si>
    <t xml:space="preserve">Mişcarea Social-Politică a Romilor din Republica Moldova             </t>
  </si>
  <si>
    <t xml:space="preserve">Partidul Politic ,,MOLDOVA MARE” </t>
  </si>
  <si>
    <t>Partidul Politic ,,NOI”</t>
  </si>
  <si>
    <t xml:space="preserve">Pаrtidul Politic Partidul Verde Ecologist     </t>
  </si>
  <si>
    <t>Partidul Politic ”Partidul Socialiştilor din Republica Moldova”</t>
  </si>
  <si>
    <t xml:space="preserve">Partidul Politic ,,Uniunea Creştin-Socială din Moldova" </t>
  </si>
  <si>
    <t>Partidul Social Democrat</t>
  </si>
  <si>
    <t>Partidul Liberal</t>
  </si>
  <si>
    <t>Partidul Social Democrat European (Partidul Democrat din Moldova)</t>
  </si>
  <si>
    <t>Cheltuieli din alocațiile bugetul de stat (lei)</t>
  </si>
  <si>
    <t>Cheltuieli, din alte surse (lei)</t>
  </si>
  <si>
    <t>Cotizații, donații, venituri obţinute de către partid în urma activităţilor economice desfăşurate (lei)</t>
  </si>
  <si>
    <t>Sold la începutul perioadei de gestiune (lei)</t>
  </si>
  <si>
    <t>Nr. de ord.</t>
  </si>
  <si>
    <t>46.</t>
  </si>
  <si>
    <t>45.</t>
  </si>
  <si>
    <t>Denumirea partidului politic</t>
  </si>
  <si>
    <t>Nr. ASP</t>
  </si>
  <si>
    <t>Partidul Politic „Partidul Acțiunii Comune - Congresul Civic”</t>
  </si>
  <si>
    <t>Partidul Politic ”VOINȚA POPORULUI”</t>
  </si>
  <si>
    <t>Partidul ”Patrioții Moldovei”</t>
  </si>
  <si>
    <t xml:space="preserve">Partidul Politic „MOLDOVA MARE” </t>
  </si>
  <si>
    <t xml:space="preserve">Partidul Politic „NOI” </t>
  </si>
  <si>
    <t>Partidul Politic ”Partidul Socialiștilor din Republica Moldova”</t>
  </si>
  <si>
    <t xml:space="preserve">Partidul Politic „Uniunea Creștin-Socială din Moldova” </t>
  </si>
  <si>
    <t>Mișcarea Profesioniștilor ”Speranța - Надежда”</t>
  </si>
  <si>
    <t>Nr ASP</t>
  </si>
  <si>
    <t>Total</t>
  </si>
  <si>
    <t xml:space="preserve">Total </t>
  </si>
  <si>
    <t xml:space="preserve">Partidul Politic „Șor” </t>
  </si>
  <si>
    <t>Suma totală de alocații suspendate/ reținute, (lei)</t>
  </si>
  <si>
    <t>Perioada suspendării</t>
  </si>
  <si>
    <t>Temeiul de suspendare a alocațiilor</t>
  </si>
  <si>
    <t>Total:</t>
  </si>
  <si>
    <t xml:space="preserve">Partidul ”Patrioții Moldovei”   </t>
  </si>
  <si>
    <t>(lei)</t>
  </si>
  <si>
    <t>PARTIDUL POLITIC NOUA OPŢIUNE ISTORICĂ</t>
  </si>
  <si>
    <t>Partidul Politic ”Partidul Popular Democrat din Moldova”</t>
  </si>
  <si>
    <t>Partidul ”Moldova Unită – Eдиная Молдова”</t>
  </si>
  <si>
    <t xml:space="preserve">Partidul Politic Forța de Alternativă și de Salvare a Moldovei Partidul Politic </t>
  </si>
  <si>
    <t>Mișcarea Reformie Sociale</t>
  </si>
  <si>
    <t xml:space="preserve">Partidul Politic „Puterea Oamenilor” </t>
  </si>
  <si>
    <t xml:space="preserve">Partidul Politic „PARTIDUL SCHIMBĂRII” </t>
  </si>
  <si>
    <t>Partidul Politic „Partidul Stînga Europeană”</t>
  </si>
  <si>
    <t>Partidul Politic Partidul Acasă Construim Europa „PACE” *</t>
  </si>
  <si>
    <t>Partidul Politic Alianța Liberalilor și Democraților pentru Europa ( fostul Partid Acțiunea Democratică)</t>
  </si>
  <si>
    <t xml:space="preserve">Mișcarea Profesioniștilor ”Speranța - Надежда” </t>
  </si>
  <si>
    <t xml:space="preserve">Partidul Politic ”Partidul Socialiștilor din Republica Moldova” </t>
  </si>
  <si>
    <t>Partidul Politic Partidul Verde Ecologist</t>
  </si>
  <si>
    <t xml:space="preserve">Partidul Republican din Moldova </t>
  </si>
  <si>
    <t xml:space="preserve">Partidul Național Liberal </t>
  </si>
  <si>
    <t xml:space="preserve">Partidul Politic ”VOINȚA POPORULUI” </t>
  </si>
  <si>
    <t xml:space="preserve">Partidul Politic ”Bugeacul Nostru” </t>
  </si>
  <si>
    <t xml:space="preserve">Partidul Politic Coaliţia pentru Unitate şi Bunăstare </t>
  </si>
  <si>
    <t xml:space="preserve">Partidul Politic Liga Orașelor și Comunelor </t>
  </si>
  <si>
    <t>Partidul Politic „Partidul Acțiunii Comune – Congresul Civic”</t>
  </si>
  <si>
    <t xml:space="preserve">Partidul politic Partidul Democrat Modern din Moldova” </t>
  </si>
  <si>
    <t>Mișcarea Social-Politică a Romilor din Republica Moldova</t>
  </si>
  <si>
    <t xml:space="preserve">Nr. d/o </t>
  </si>
  <si>
    <t xml:space="preserve">Nr. d/o  </t>
  </si>
  <si>
    <t>Partidul Comuniștilor din Republica Moldova</t>
  </si>
  <si>
    <t>Partidul politic „Partidul Nostru”</t>
  </si>
  <si>
    <t>lei</t>
  </si>
  <si>
    <t>Alegerile parlamentare din 11.07.2021</t>
  </si>
  <si>
    <t>Alegerile locale generale din                                                20.10.2019</t>
  </si>
  <si>
    <t>Alegerile prezidențiale din 01.11.2020</t>
  </si>
  <si>
    <t>proporțional:</t>
  </si>
  <si>
    <t>cu performanţele obţinute în alegerile parlamentare</t>
  </si>
  <si>
    <t>cu femeile alese efectiv</t>
  </si>
  <si>
    <t>cu performanţele obţinute în alegerile locale generale</t>
  </si>
  <si>
    <t>cu performanţele obţinute în alegerile prezidențiale</t>
  </si>
  <si>
    <t>Partidul Politic Social Democrat European</t>
  </si>
  <si>
    <t>Mişcarea Profesioniştilor „Speranţa – Надежда”</t>
  </si>
  <si>
    <t>Partidul Politic „Uniunea Creștin-Socială din Moldova” ( fosta Miscare Social Politica Forta Noua)</t>
  </si>
  <si>
    <t>Partidul ,,Patrioții Moldovei"</t>
  </si>
  <si>
    <t>Partidul politic „Partidul Stînga Europeană”</t>
  </si>
  <si>
    <t>Partidul Politic Alianța Liberalilor și Democraților pentru Europa(Fostul Partid Actiunea Democratica)</t>
  </si>
  <si>
    <t>Partidul Politic ALIANȚA PENTRU UNIREA ROMÂNILOR</t>
  </si>
  <si>
    <t>Notă:</t>
  </si>
  <si>
    <t>Alegerile parlamentare anticipate din 11.07.2021</t>
  </si>
  <si>
    <t xml:space="preserve">cu performanțele obținute în alegerile  parlamentare </t>
  </si>
  <si>
    <t>cu tinerii aleși efectiv</t>
  </si>
  <si>
    <t>cu performanțele obținute în alegerile locale generale</t>
  </si>
  <si>
    <t>Partidul Politic „Partidul Legii și Dreptății”*</t>
  </si>
  <si>
    <t xml:space="preserve">Total finanțat semestrul II anul 2023 </t>
  </si>
  <si>
    <t>TOTAL</t>
  </si>
  <si>
    <t>Partidul Politic Partidul Oamenilor Muncii*</t>
  </si>
  <si>
    <t>Partidul Regiunilor din Moldova*</t>
  </si>
  <si>
    <t>* - Nu au transmis Comisiei Electorale Centrale informații cu privire la rechizitele contului bancar destinat alocațiilor de la bugetul de stat</t>
  </si>
  <si>
    <t xml:space="preserve">Mijloace financiare provenite din donații de la persoane fizice </t>
  </si>
  <si>
    <t>*ALIANȚA PENTRU UNIREA ROMÂNILOR succesorul de drept al alocațiilor de la bugetul de stat al Partidului Politic Uniunea Salvați Basarabia</t>
  </si>
  <si>
    <t>Partidul Politic ALIANȚA PENTRU UNIREA ROMÂNILOR ( succesor Partidul Politic „UNIUNEA SALVAȚI BASARABIA”)*</t>
  </si>
  <si>
    <t>- Executarea alocațiilor de la bugetul de stat pentru finanțarea partidelor politice în semestrul II al anului 2023 este în sumă de 26 941 129,67 lei, mai mare ca în sem. I a anului 2023, deoarece în luna iulie 2023 au fost finanțate și ordinele de plată privind alocațiile pentru luna iunie 2023.</t>
  </si>
  <si>
    <t>Partidul Socialist din Moldova*</t>
  </si>
  <si>
    <t>Partidul Politic NOUA OPȚIUNE ISTORICĂ*</t>
  </si>
  <si>
    <t>Partidul Politic „NOI”*</t>
  </si>
  <si>
    <t>Partidul Politic „PARTIDUL RUSO-SLAVEAN DIN MOLDOVA”*</t>
  </si>
  <si>
    <t>Partidul Politic „PARTIDUL SCHIMBĂRII”*</t>
  </si>
  <si>
    <t>Partidul Liberal Democrat din Moldova**</t>
  </si>
  <si>
    <t xml:space="preserve">** Partidul Liberal Democrat din Moldova -  succesorul de drept al alocațiilor de la bugetul de stat (pentru lunile noiembrie și decembrie 2023 în mărime de 98 572,28 lei și a soldului rămas în sumă 86 000,00 lei) al Partidului Politic „Partidul Unității Naționale”                           </t>
  </si>
  <si>
    <t>Partidul politic ,,Partidul Nostru''</t>
  </si>
  <si>
    <t>Partidele politice care au beneficiat de alocații de la bugetul de stat în al doilea semestru al anului 2023</t>
  </si>
  <si>
    <t>20% din suma alocațiilor de la bugetul de stat reflectate în rapoartele financiare                      (lei)</t>
  </si>
  <si>
    <t>10% din suma alocațiilor de la bugetul de stat reflectate în rapoartele financiare                   (lei)</t>
  </si>
  <si>
    <t>Valoarea totală a alocațiilor de la bugetul de stat în al doilea semestru al anului           2023                 (lei)</t>
  </si>
  <si>
    <t xml:space="preserve">Partidul „Patrioţii Moldovei”                                                   </t>
  </si>
  <si>
    <t xml:space="preserve"> Partidele politice care au beneficiat de alocații de la bugetul de stat în al doilea semestru al anului 2023 pentru alegerile parlamentare anticipate din 2021, alegerile locale generale din 2019 și alegerile prezidențiale din 2020</t>
  </si>
  <si>
    <r>
      <t>Sold la data de _</t>
    </r>
    <r>
      <rPr>
        <u/>
        <sz val="12"/>
        <color rgb="FF000000"/>
        <rFont val="Times New Roman"/>
        <family val="1"/>
        <charset val="238"/>
      </rPr>
      <t xml:space="preserve">01.07.2023 </t>
    </r>
  </si>
  <si>
    <t>Plăți pentru următoarele destinații, total:</t>
  </si>
  <si>
    <t>3.1</t>
  </si>
  <si>
    <t>3.2</t>
  </si>
  <si>
    <t>3.3</t>
  </si>
  <si>
    <t>Cheltuieli pentru recompensele voluntarilor/agitatorilor</t>
  </si>
  <si>
    <t>3.4</t>
  </si>
  <si>
    <t>3.5</t>
  </si>
  <si>
    <t>Cheltuieli pentru presă și materiale promoționale</t>
  </si>
  <si>
    <t>3.6</t>
  </si>
  <si>
    <t>3.7</t>
  </si>
  <si>
    <t>3.8</t>
  </si>
  <si>
    <t>3.9</t>
  </si>
  <si>
    <t>Cheltuieli pentru primirea delegațiilor din străinătate</t>
  </si>
  <si>
    <t>3.10</t>
  </si>
  <si>
    <t>3.11</t>
  </si>
  <si>
    <t>3.12</t>
  </si>
  <si>
    <t>Investiții în bunuri mobile și imobile necesare activității partidului</t>
  </si>
  <si>
    <t>3.13</t>
  </si>
  <si>
    <t>Cheltuieli de protocol, birotică și comision bancar</t>
  </si>
  <si>
    <t>3.14</t>
  </si>
  <si>
    <t>Cheltuieli pentru combustibil/carburanți și transport</t>
  </si>
  <si>
    <t>3.15</t>
  </si>
  <si>
    <t>3.16</t>
  </si>
  <si>
    <t>Cheltuieli pentru consultanță juridică, achitarea onorariilor avocaților, ale executorilor judecătorești și ale experților</t>
  </si>
  <si>
    <t>3.17</t>
  </si>
  <si>
    <t>3.18</t>
  </si>
  <si>
    <t>Cheltuieli pentru organizarea de întruniri, manifestații publice, seminare și alte cursuri de instruire pentru membrii de partid, desfășurate pe teritoriul țării</t>
  </si>
  <si>
    <t>3.19</t>
  </si>
  <si>
    <t>Cheltuieli pentru programe pentru tineret și femei, total</t>
  </si>
  <si>
    <t>3.19.1</t>
  </si>
  <si>
    <t xml:space="preserve"> - pentru tineret</t>
  </si>
  <si>
    <t>3.19.2</t>
  </si>
  <si>
    <t xml:space="preserve"> - pentru femei</t>
  </si>
  <si>
    <t>3.20</t>
  </si>
  <si>
    <t>3.21</t>
  </si>
  <si>
    <t>Cheltuieli electorale</t>
  </si>
  <si>
    <t>Sold la data de __31.12.2023___</t>
  </si>
  <si>
    <r>
      <t>Sold la data de __</t>
    </r>
    <r>
      <rPr>
        <u/>
        <sz val="12"/>
        <color rgb="FF000000"/>
        <rFont val="Times New Roman"/>
        <family val="1"/>
        <charset val="238"/>
      </rPr>
      <t>31.12.2023</t>
    </r>
    <r>
      <rPr>
        <sz val="12"/>
        <color rgb="FF000000"/>
        <rFont val="Times New Roman"/>
        <family val="1"/>
        <charset val="238"/>
      </rPr>
      <t>___</t>
    </r>
  </si>
  <si>
    <t xml:space="preserve">Sold la data de _01.07.2023 </t>
  </si>
  <si>
    <t>4593.09</t>
  </si>
  <si>
    <t>* Partidul Liberal Democrat din Moldova a fuzionat cu Partidul Politic „Partidul Unității Naționale”,  respectiv Partidul Liberal Democrat din Moldova a refelectat cuantumul alocațiilor mai mare cu 184572,28 lei</t>
  </si>
  <si>
    <t>Efectivul de personal din staff-ul partidelor politice și cheltuielile pentru retribuirea muncii în semestrul doi al anului 2023</t>
  </si>
  <si>
    <t>Partidul Liberal Democrat din Moldova *</t>
  </si>
  <si>
    <t>Patrimoniul partidelor politice</t>
  </si>
  <si>
    <t>Cheltuielile partidelor politice din sursele proprii - cotizații, donații și alte venituri pentru semestru doi al anului 2023</t>
  </si>
  <si>
    <t>Alocații de la bugetul de stat</t>
  </si>
  <si>
    <t>din partea altor persoane fizice cu venituri din țară</t>
  </si>
  <si>
    <t>din partea altor persoane fizice cu venituri din afara țării</t>
  </si>
  <si>
    <t>din partea altor persoane cu statut special, în sensul Legii nr.133/2016</t>
  </si>
  <si>
    <t>Donații de la persoane juridice</t>
  </si>
  <si>
    <t>Venituri obţinute de către partid în urma activităţilor economice desfăşurate</t>
  </si>
  <si>
    <t>Donații de la persoane fizice sub formă de proprietăți, bunuri, servicii gratuite sau în condiții mai avantajoase decât valoarea comercială</t>
  </si>
  <si>
    <t>Donații de la persoane juridice sub formă de proprietăți, bunuri, servicii gratuite sau în condiții mai avantajoase decât valoarea comercială</t>
  </si>
  <si>
    <t>din partea membrilor de partid</t>
  </si>
  <si>
    <t>Partidul Liberal Democrat din Moldova a fuzionat cu Partidul Politic „Partidul Unității Naționale”,  respectiv Partidul Liberal Democrat din Moldova a refelectat cuantumul alocațiilor mai mare cu 184572,28 lei</t>
  </si>
  <si>
    <t>Partidul Politic ”Platforma Demnitate și Adevăr”- a înregistart  mai mult cu 529,93 lei alocații de la bugetul de stat urmare a rambursării soldului rămas în contul „Fond electoral”</t>
  </si>
  <si>
    <t>Partidul Politic „Partidul Popular European din Moldova” a înregistart  mai mult cu 1493,50 lei alocații de la bugetul de stat urmare a rambursării soldului rămas în contul „Fond electoral”</t>
  </si>
  <si>
    <t>Partidul Politic „FORȚA DIASPOREI” a înregistart  mai mult cu 1493,50 lei alocații de la bugetul de stat urmare a rambursării soldului rămas în contul „Fond electoral”</t>
  </si>
  <si>
    <t>Verificarea metrologica a contoarelor de gaze naturale</t>
  </si>
  <si>
    <t>Taxa de stat pentru inregistrarea modificarilor statutare</t>
  </si>
  <si>
    <t>Verificarea periodica a starii tehnice a cosului de fum si a canalului de ventilare</t>
  </si>
  <si>
    <t xml:space="preserve">Partidul Politic Uniunea Centristă din Moldova </t>
  </si>
  <si>
    <t>copii acte ASP</t>
  </si>
  <si>
    <t>cheltuieli tip a</t>
  </si>
  <si>
    <t>cheltuieli tip b</t>
  </si>
  <si>
    <t>cheltuieli tip c</t>
  </si>
  <si>
    <t>cheltuieli tip d</t>
  </si>
  <si>
    <t>Hosting</t>
  </si>
  <si>
    <t>Înregistrarea numelui din domeniu</t>
  </si>
  <si>
    <t>Cheltuielile partidelor politice din sursele proprii - cotizații, donații și alte venituri pentru semestrul doi al anului 2023</t>
  </si>
  <si>
    <t>Donații de la persoane fizice și juridice sub formă de proprietăți, bunuri, servicii gratuite sau în condiții mai avantajoase decât valoarea comercială (lei)</t>
  </si>
  <si>
    <t>Sold la sfârșitul semestrului II al anului 2023 (lei)</t>
  </si>
  <si>
    <t>Anexa nr. 4  la Hotărârea CEC</t>
  </si>
  <si>
    <t>Anexa nr.6.1 la Hotărârea CEC</t>
  </si>
  <si>
    <t xml:space="preserve">                Anexa nr. 6.2 la Hotărârea CEC</t>
  </si>
  <si>
    <t xml:space="preserve">Cheltuieli pentru locațiunea, întreținerea și funcționarea sediilor
</t>
  </si>
  <si>
    <t>Cheltuielile partidelor politice din alocațiile de la bugetul de stat pentru semestrul doi al anului 2023</t>
  </si>
  <si>
    <t>Total calculat în semestrul II anul 2023</t>
  </si>
  <si>
    <t xml:space="preserve">Date generalizatoare privind alocațiile de la bugetul de stat primite de partidele politice în al doilea semestru al anului 2023 și utilizarea acestora
în scopul promovării și încurajării participării femeilor și tinerilor în procesele politic și electoral
</t>
  </si>
  <si>
    <t>Cotizații de membru de partid</t>
  </si>
  <si>
    <t xml:space="preserve"> Partidul Politic ”Platforma Demnitate și Adevăr”</t>
  </si>
  <si>
    <t xml:space="preserve"> Partidul Politic „ALIANŢA PENTRU UNIREA ROMÂNILOR” </t>
  </si>
  <si>
    <t xml:space="preserve"> Partidul politic Partidul Naţional Moldovenesc </t>
  </si>
  <si>
    <t xml:space="preserve">nu a prezentat raportul </t>
  </si>
  <si>
    <t>Nu a prezentat raportul</t>
  </si>
  <si>
    <t>Sedii proprii (anexa nr.10 pentru semestrul II 2023)</t>
  </si>
  <si>
    <t>Sedii luate în locațiune (anexa nr.10 pentru semestrul II 2023)</t>
  </si>
  <si>
    <t xml:space="preserve"> Partidul Politic „Uniunea Creștin-Socială din Moldova”</t>
  </si>
  <si>
    <t>Partidul Liberal Democrat din Moldova*</t>
  </si>
  <si>
    <t>Partidul "Patrioţii Moldovei"</t>
  </si>
  <si>
    <t>Partidul Politic "Alianța Liberalilor și Democraților pentru Europa”</t>
  </si>
  <si>
    <t>Partidul Politic ”Platforma Demnitate și Adevăr”**</t>
  </si>
  <si>
    <t>Partidul Politic „ALIANŢA PENTRU UNIREA ROMÂNILOR"</t>
  </si>
  <si>
    <t>Partidul Politic ,,FORȚA DIASPOREI''*</t>
  </si>
  <si>
    <t>Partidul Politic „Partidul Unității Naționale”**</t>
  </si>
  <si>
    <t xml:space="preserve">                                                                                                                                                                                  Anexa nr. la hotărârea CEC</t>
  </si>
  <si>
    <t xml:space="preserve">                                                                                                                                                                                  nr.    din                            2024</t>
  </si>
  <si>
    <t>Depășirea plafonului în cazul donațiilor făcute de persoane fizice membri de partid</t>
  </si>
  <si>
    <t>Plafonul donațiilor în numerar</t>
  </si>
  <si>
    <t>11 700,00 lei</t>
  </si>
  <si>
    <t>Plafonul donațiilor total</t>
  </si>
  <si>
    <t>70 200,00 lei</t>
  </si>
  <si>
    <t>Numele  persoanei fizice</t>
  </si>
  <si>
    <t>Donații, în bani</t>
  </si>
  <si>
    <t>Suma totală a donațiilor/cotizațiilor de membru</t>
  </si>
  <si>
    <t>Suma ce depășește plafonul donațiilor și/sau cotizațiilor de membru (lei)</t>
  </si>
  <si>
    <t>Suma donațiilor (lei)</t>
  </si>
  <si>
    <t>Suma cotizațiilor de membru     (lei)</t>
  </si>
  <si>
    <t>Data</t>
  </si>
  <si>
    <t>în numerar</t>
  </si>
  <si>
    <t>prin transfer</t>
  </si>
  <si>
    <t xml:space="preserve"> în numerar</t>
  </si>
  <si>
    <t>Rusol Nicolai</t>
  </si>
  <si>
    <t xml:space="preserve">X </t>
  </si>
  <si>
    <t>X</t>
  </si>
  <si>
    <t>5 708,00</t>
  </si>
  <si>
    <t>18 489,00</t>
  </si>
  <si>
    <t>6 789,00</t>
  </si>
  <si>
    <t>1 000,00</t>
  </si>
  <si>
    <t>8 512,00</t>
  </si>
  <si>
    <t>3 269,00</t>
  </si>
  <si>
    <t>Galbur Dragoș</t>
  </si>
  <si>
    <t>20 000,00</t>
  </si>
  <si>
    <t>45 000,00</t>
  </si>
  <si>
    <t xml:space="preserve"> </t>
  </si>
  <si>
    <t>Lista partidelor politice care nu au prezentat extrasele din conturile bancare pentru semestrul doi al anului 2023</t>
  </si>
  <si>
    <t>Partidul Politic "FORȚA DIASPOREI" (fostul Partid „Partidul Popular European din Moldova”)</t>
  </si>
  <si>
    <t>Partidul Politic „FORȚA DIASPOREI” ( Fostul Partidul Popular European din Moldova)</t>
  </si>
  <si>
    <t>Partidul Politic „FORŢA DIASPOREI” ( Fostul Partidul Popular European din Moldova)</t>
  </si>
  <si>
    <t>Partidul Politic „FORȚA DIASPOREI”  ( Fostul Partidul Popular European din Moldova)</t>
  </si>
  <si>
    <t>Partidul "PATRIA"</t>
  </si>
  <si>
    <t>Alocații raportate ca fiind încasate în Semestrul II anul  2023</t>
  </si>
  <si>
    <t>*</t>
  </si>
  <si>
    <t>Partidul Politic „Puterea Oamenilor” au fost alocate 9632,21 dar în raport ei prezintă 0,00 alocații de la bugetul de stat.</t>
  </si>
  <si>
    <t>Partidul Politic ”Forța de Alternativă și de Salvare a Moldovei</t>
  </si>
  <si>
    <t>Partid Politic Partidul „RENAŞTERE” în raport au indicat suma donațiilor sub alte formă suma de 173,340 lei dar în compartimentul II surse de finațare 104900,00 lei</t>
  </si>
  <si>
    <t xml:space="preserve">Partidul Comuniştilor din Republica Moldova 723205,50 lei din arenda încăprii și dobînda din depozite financiare </t>
  </si>
  <si>
    <t xml:space="preserve">Partidul politic Partidul Naţional Moldovenesc 1000,00 lei </t>
  </si>
  <si>
    <t>*104900</t>
  </si>
  <si>
    <t>4589.98</t>
  </si>
  <si>
    <t>arenda sălii în afata sediului</t>
  </si>
  <si>
    <t>impozit reținut din arendă</t>
  </si>
  <si>
    <t>donație( a fost returnată)</t>
  </si>
  <si>
    <t>30000, 00</t>
  </si>
  <si>
    <t>Lista partidelor politice care au prezentat informații privind rulajele din contul bancar pentru semestrul doi al anului 2023</t>
  </si>
  <si>
    <t>65 000,00</t>
  </si>
  <si>
    <t>53 300,00</t>
  </si>
  <si>
    <t>Anexa nr. 11  la Hotărîrea CEC</t>
  </si>
  <si>
    <t>Anexa nr. 12.2 la Hotărârea CEC</t>
  </si>
  <si>
    <t>Anexa nr. 1 la hotărârea CEC</t>
  </si>
  <si>
    <t>Partidul Politic „Forța de Alternativă și de Salvare a Moldovei”</t>
  </si>
  <si>
    <t xml:space="preserve">Partidul Politic „Uniunea Creștin-Socială din Moldova" </t>
  </si>
  <si>
    <t>Anexa nr. 2 la hotărârea CEC</t>
  </si>
  <si>
    <t>Lista partidelor politice care au prezentat în termenul stabilit de lege rapoartele financiare pentru al doilea semestru al anului 2023 prin intermediul SSI „Control Financiar”</t>
  </si>
  <si>
    <t>Anexa nr. 3 la hotărârea CEC                                                                                  nr.___din ________2024</t>
  </si>
  <si>
    <t xml:space="preserve">Partidul politic </t>
  </si>
  <si>
    <t>Anexa nr. 5 la hotărârea CEC</t>
  </si>
  <si>
    <t>Partidele politice care au avut suspendate plățile din alocațiile de la bugetul de stat în semestrul al doilea al anului 2023</t>
  </si>
  <si>
    <t>Hotărârea CEC nr.678/2022</t>
  </si>
  <si>
    <t>Hotărârea CEC nr.140/2021</t>
  </si>
  <si>
    <t xml:space="preserve">Ianuarie-iunie 2023 </t>
  </si>
  <si>
    <t xml:space="preserve">Până la atingerea sumei de 5.649,90 lei în anul 2023 </t>
  </si>
  <si>
    <t>Anexa nr.6  la hotărârea CEC</t>
  </si>
  <si>
    <t>**Partidul Politic „Platforma Demnitate și Adevăr” a înregistart mai mult cu 529,93 lei alocații de la bugetul de stat ca urmare a rambursării soldului din contul „Fond electoral”</t>
  </si>
  <si>
    <r>
      <t xml:space="preserve"> </t>
    </r>
    <r>
      <rPr>
        <u/>
        <sz val="12"/>
        <color theme="1"/>
        <rFont val="Times New Roman"/>
        <family val="1"/>
        <charset val="238"/>
      </rPr>
      <t>Partidul Politc „Șor”,</t>
    </r>
    <r>
      <rPr>
        <sz val="12"/>
        <color theme="1"/>
        <rFont val="Times New Roman"/>
        <family val="1"/>
        <charset val="238"/>
      </rPr>
      <t xml:space="preserve"> prin Hotărârea Curții Constituționale nr. 10 din 19 iunie 2023, a fost declarat neconstituțional</t>
    </r>
  </si>
  <si>
    <r>
      <rPr>
        <u/>
        <sz val="12"/>
        <color theme="1"/>
        <rFont val="Times New Roman"/>
        <family val="1"/>
        <charset val="238"/>
      </rPr>
      <t>Partidul Politic Partidul Popular din Republica Moldova</t>
    </r>
    <r>
      <rPr>
        <sz val="12"/>
        <color theme="1"/>
        <rFont val="Times New Roman"/>
        <family val="1"/>
        <charset val="238"/>
      </rPr>
      <t xml:space="preserve"> - până la atingerea sumei de 12 000,00 lei: în decembrie 2021 a fost reținută suma de 321,70 lei; pe parcursul anului 2022 a fost reținută suma de 4 751,25 lei; pentru anul 2023 sunt calculate alocații în mărime de 5 649,90 lei, care au fost suspendate pentru întregul an în curs; suma rămasă de 1 277,15 lei va fi suspendată ulterior</t>
    </r>
  </si>
  <si>
    <t>*Partidul Politic „FORȚA DIASPOREI” a înregistart  mai mult cu 1493,50 lei alocații de la bugetul de stat ca urmare a rambursării soldului din contul „Fond electoral”</t>
  </si>
  <si>
    <t>** În luna octombrie 2023 Partidul Liberal Democrat din Moldova a fuzionat cu Partidul Politic „Partidul Unității Naționale”, astfel cheltuielile din alocațiile de la bugetul de stat sunt date în anexa nr. 8 pentru lunile iulie-octombrie</t>
  </si>
  <si>
    <t>Anexa nr.7 la hotărârea CEC</t>
  </si>
  <si>
    <t>Numărul mediu de persoane remunerate din alocațiile de la bugetul de stat în semestrul doi al anului 2023</t>
  </si>
  <si>
    <t>Cheltuieli pentru retribuirea muncii din sursele proprii în semestrul doi al anului 2023</t>
  </si>
  <si>
    <t>Cheltuieli pentru retribuirea muncii din alocații de la bugetul de stat în semestrul doi al anului 2023</t>
  </si>
  <si>
    <t>Anexa nr.8  la hotărârea CEC</t>
  </si>
  <si>
    <t>Executarea cheltuielilor  raportate față de valoarea alocațiilor                            (%)</t>
  </si>
  <si>
    <t>Executarea cheltuielilor  raportate față de valoarea alocațiilor                               (%)</t>
  </si>
  <si>
    <t>* Datele din prezentul tabel sunt colectate din rapoartele privind gestiunea financiară pentru semestrul doi al anului 2023. Astfel, Partidul Liberal Democrat din Moldova, fiind succesorul de drept al alocațiilor de la bugetul de stat (pentru lunile noiembrie și decembrie ale anului 2023), a prezentat cheltuieli inclusiv din suma alocațiilor în valoare de 98 572,28 lei și soldul în sumă de 86 000,00 lei ale Partidului Politic „Partidul Unității Naționale”</t>
  </si>
  <si>
    <t>Anexa nr. 9 la hotărârea CEC</t>
  </si>
  <si>
    <t>Date generalizatoare privind numărul total de membri de partid,  de membri care efectiv au cotizat și suma totală a cotizațiilor pentru semestrul doi al anului 2023</t>
  </si>
  <si>
    <t>Nr. membrilor de partid conform înscrisurilor din statutul partidului politic</t>
  </si>
  <si>
    <t>Suma totală a cotizațiilor pentru semestrul doi al anului 2023 (lei)</t>
  </si>
  <si>
    <t>Datele din prezentul tabel sunt colectate din rapoartele privind gestiunea financiară pentru semestrul doi al anului 2023</t>
  </si>
  <si>
    <t>Anexa nr. 10  la hotărârea CEC</t>
  </si>
  <si>
    <t>Informații sistematizate despre sursele de finanțare prezentate în rapoartele privind gestiunea financiară a partidelor politice pentru semestrul doi al anului 2023</t>
  </si>
  <si>
    <t xml:space="preserve">pentru semestrul doi al anului 2023    </t>
  </si>
  <si>
    <t>Anexa nr. 12 la hotărârea CEC</t>
  </si>
  <si>
    <t>Anexa nr. 12.1  la hotărârea CEC</t>
  </si>
  <si>
    <t>Anexa nr. 12.3 la hotărârea CEC</t>
  </si>
  <si>
    <t>Anexa nr. 13 la hotărârea CEC</t>
  </si>
  <si>
    <t>Anexa nr. 14  la hotărârea CEC</t>
  </si>
  <si>
    <t>Anexa nr. 15  la hotărârea CEC</t>
  </si>
  <si>
    <t xml:space="preserve">Anexa nr. 16 la hotărârea CEC  </t>
  </si>
  <si>
    <t>Partidele politice în a căror privință au fost pornite procese contravenționale privind neprezentarea sau prezentarea tardivă a raportului privind gestiunea financiară pentru semestrul doi al anului 2023</t>
  </si>
  <si>
    <t>Anexa nr. 17 la hotărârea CEC</t>
  </si>
  <si>
    <t>Anexa nr. 18 la hotărârea CEC</t>
  </si>
  <si>
    <t>Anexa nr. 19 la hotărârea CEC</t>
  </si>
  <si>
    <t xml:space="preserve">Tabel generalizator cu datele din rapoartele privind gestiunea financiară pentru semestrul doi al anului 2023 prezentate de partidele politice    
</t>
  </si>
  <si>
    <t>** În luna octombrie 2023 Partidul Liberal Democrat din Moldova a fuzionat cu Partidul Politic „Partidul Unității Naționale”, astfel cheltuielile din alocații de la bugetul de stat sunt reflectate din anexa 8 prezentată pentru lunile iulie-octombrie</t>
  </si>
  <si>
    <t xml:space="preserve">**Partidul politic Partidul Naţional Moldovenesc nu a ndicat în raport lista persoanelor cotizante </t>
  </si>
  <si>
    <t xml:space="preserve">*Partidul Politic Alianța Liberalilor și Democraților pentru Europa (Partid Acțiunea Democratică) nu este indicată în raport lista cotizanților </t>
  </si>
  <si>
    <t>Partidul Politic Alianța Liberalilor și Democraților pentru Europa (Partid Acțiunea Democratică)*</t>
  </si>
  <si>
    <t>Partidul politic Partidul Naţional Moldovenesc**</t>
  </si>
  <si>
    <t>Lista partidelor politice care au depus rapoartele financiare cu reflectarea cifrei „0” la toate compartimentele</t>
  </si>
  <si>
    <t xml:space="preserve">Lista partidelor politice care au depus rapoartele financiare cu erori de calcul, reflectarea greșită a sumelor din donații și alocații, precum și a cheltuielilor, prezentarea informațiilor în alt format decât cel stabilit de lege,  precum și alte neconformități
</t>
  </si>
  <si>
    <t>Lista partidelor politice care au avut obligația de a prezenta rapoartele financiare pentru semestrul doi al anului 2023</t>
  </si>
  <si>
    <t xml:space="preserve">Partidele politice care nu au beneficiat de alocații de la bugetul de stat pentru  semestrul doi al anului 2023, pentru alegerile parlamentare anticipate din 2021 și alegerile locale generale din 2019 </t>
  </si>
  <si>
    <t xml:space="preserve">*În cazul Partidului Politic Partidul Social Democrat European se constată o diferență de 86.400,00 lei </t>
  </si>
  <si>
    <t>Partidul Politic Partidul Social Democrat European*</t>
  </si>
  <si>
    <t>***Partidului Politic „Puterea Oamenilor” i-au fost alocate 9632,21, dar în raport se indică 0,00 alocații de la bugetul de stat</t>
  </si>
  <si>
    <t>Partidul Politic „Puterea Oamenilor”***</t>
  </si>
  <si>
    <t>Partidul Politic „FORŢA DIASPOREI”  (fostul Partid Politic „Partidul Popular European din Moldova)***</t>
  </si>
  <si>
    <t>***Partidul Politic „FORȚA DIASPOREI” a înregistart  mai mult cu 1493,50 lei alocații de la bugetul de stat ca urmare a rambursării soldului din contul „Fond electoral”</t>
  </si>
  <si>
    <t>****Partidului Politic „Puterea Oamenilor” i-au fost alocate 9632,21, dar în raport se indică 0,00 lei alocații de la bugetul de stat</t>
  </si>
  <si>
    <t>Partidul Politic „Puterea Oamenilor”****</t>
  </si>
  <si>
    <t>Partidul politic "Partidul Unității Naționale"**</t>
  </si>
  <si>
    <t>nr.       din    mai 2024</t>
  </si>
  <si>
    <t>nr.     din     mai 2024</t>
  </si>
  <si>
    <t>nr.       din     mai 2024</t>
  </si>
  <si>
    <t xml:space="preserve"> nr.       din   mai 2024</t>
  </si>
  <si>
    <t>nr.             din    mai  2024</t>
  </si>
  <si>
    <t>nr.          din    mai 2024</t>
  </si>
  <si>
    <t>nr.          din   mai 2024</t>
  </si>
  <si>
    <t>nr.  din   mai 2024</t>
  </si>
  <si>
    <t>nr.              din    mai 2024</t>
  </si>
  <si>
    <t xml:space="preserve">            nr.        din    mai 2024</t>
  </si>
  <si>
    <t>nr. 2541 din 28 mai 2024</t>
  </si>
  <si>
    <t>Anexa nr. 20 la hotărârea Comisiei Electorale Centrale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</si>
</sst>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10818]0.00"/>
  </numFmts>
  <fonts count="71"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04"/>
      <scheme val="minor"/>
    </font>
    <font>
      <sz val="11"/>
      <color theme="1"/>
      <name val="Calibri"/>
      <family val="2"/>
      <charset val="238"/>
      <scheme val="minor"/>
    </font>
    <font>
      <sz val="11"/>
      <color theme="1"/>
      <name val="Calibri"/>
      <family val="2"/>
      <scheme val="minor"/>
    </font>
    <font>
      <sz val="11"/>
      <color theme="1"/>
      <name val="Times New Roman"/>
      <family val="1"/>
      <charset val="204"/>
    </font>
    <font>
      <sz val="12"/>
      <color theme="1"/>
      <name val="Times New Roman"/>
      <family val="1"/>
      <charset val="204"/>
    </font>
    <font>
      <sz val="11"/>
      <color theme="1"/>
      <name val="Calibri"/>
      <family val="2"/>
      <charset val="204"/>
      <scheme val="minor"/>
    </font>
    <font>
      <sz val="12"/>
      <color theme="1"/>
      <name val="Times New Roman"/>
      <family val="1"/>
    </font>
    <font>
      <b/>
      <sz val="12"/>
      <color theme="1"/>
      <name val="Times New Roman"/>
      <family val="1"/>
    </font>
    <font>
      <b/>
      <sz val="14"/>
      <color theme="1"/>
      <name val="Times New Roman"/>
      <family val="1"/>
    </font>
    <font>
      <sz val="12"/>
      <color theme="1"/>
      <name val="Times New Roman"/>
      <family val="1"/>
      <charset val="238"/>
    </font>
    <font>
      <b/>
      <sz val="12"/>
      <color theme="1"/>
      <name val="Times New Roman"/>
      <family val="1"/>
      <charset val="238"/>
    </font>
    <font>
      <sz val="11"/>
      <color theme="1"/>
      <name val="Times New Roman"/>
      <family val="1"/>
      <charset val="238"/>
    </font>
    <font>
      <sz val="12"/>
      <color rgb="FF000000"/>
      <name val="Times New Roman"/>
      <family val="1"/>
      <charset val="238"/>
    </font>
    <font>
      <sz val="12"/>
      <name val="Times New Roman"/>
      <family val="1"/>
      <charset val="238"/>
    </font>
    <font>
      <b/>
      <sz val="11"/>
      <color theme="1"/>
      <name val="Times New Roman"/>
      <family val="1"/>
      <charset val="238"/>
    </font>
    <font>
      <sz val="12"/>
      <color theme="1"/>
      <name val="Times New Roman"/>
      <family val="2"/>
      <charset val="238"/>
    </font>
    <font>
      <sz val="12"/>
      <name val="Times New Roman"/>
      <family val="1"/>
    </font>
    <font>
      <b/>
      <sz val="11"/>
      <color theme="1"/>
      <name val="Calibri"/>
      <family val="2"/>
      <scheme val="minor"/>
    </font>
    <font>
      <b/>
      <sz val="12"/>
      <name val="Times New Roman"/>
      <family val="1"/>
      <charset val="238"/>
    </font>
    <font>
      <b/>
      <sz val="10"/>
      <color theme="1"/>
      <name val="Times New Roman"/>
      <family val="1"/>
      <charset val="238"/>
    </font>
    <font>
      <b/>
      <sz val="10"/>
      <name val="Times New Roman"/>
      <family val="1"/>
      <charset val="238"/>
    </font>
    <font>
      <i/>
      <sz val="12"/>
      <name val="Times New Roman"/>
      <family val="1"/>
      <charset val="238"/>
    </font>
    <font>
      <sz val="14"/>
      <color theme="1"/>
      <name val="Times New Roman"/>
      <family val="1"/>
    </font>
    <font>
      <sz val="11"/>
      <color theme="4" tint="-0.249977111117893"/>
      <name val="Calibri"/>
      <family val="2"/>
      <scheme val="minor"/>
    </font>
    <font>
      <sz val="9"/>
      <color indexed="81"/>
      <name val="Segoe UI"/>
      <family val="2"/>
      <charset val="238"/>
    </font>
    <font>
      <b/>
      <sz val="9"/>
      <color indexed="81"/>
      <name val="Segoe UI"/>
      <family val="2"/>
      <charset val="238"/>
    </font>
    <font>
      <sz val="12"/>
      <color rgb="FF000000"/>
      <name val="Times New Roman"/>
      <family val="1"/>
    </font>
    <font>
      <b/>
      <sz val="8"/>
      <color rgb="FF000000"/>
      <name val="Times New Roman"/>
      <family val="1"/>
    </font>
    <font>
      <i/>
      <sz val="12"/>
      <color theme="1"/>
      <name val="Times New Roman"/>
      <family val="1"/>
      <charset val="238"/>
    </font>
    <font>
      <sz val="11"/>
      <color theme="1"/>
      <name val="Times New Roman"/>
      <family val="1"/>
    </font>
    <font>
      <sz val="12"/>
      <color theme="1"/>
      <name val="Calibri"/>
      <family val="2"/>
      <scheme val="minor"/>
    </font>
    <font>
      <sz val="12"/>
      <name val="Times New Roman"/>
      <family val="1"/>
      <charset val="204"/>
    </font>
    <font>
      <sz val="12"/>
      <color rgb="FF000000"/>
      <name val="Times New Roman"/>
      <family val="1"/>
      <charset val="204"/>
    </font>
    <font>
      <b/>
      <sz val="10"/>
      <color rgb="FF000000"/>
      <name val="Times New Roman"/>
      <family val="1"/>
      <charset val="238"/>
    </font>
    <font>
      <b/>
      <sz val="12"/>
      <color rgb="FF000000"/>
      <name val="Times New Roman"/>
      <family val="1"/>
      <charset val="238"/>
    </font>
    <font>
      <sz val="18"/>
      <name val="Times New Roman"/>
      <family val="1"/>
      <charset val="238"/>
    </font>
    <font>
      <sz val="8"/>
      <color theme="1"/>
      <name val="Times New Roman"/>
      <family val="1"/>
      <charset val="238"/>
    </font>
    <font>
      <sz val="10"/>
      <color theme="1"/>
      <name val="Times New Roman"/>
      <family val="1"/>
      <charset val="238"/>
    </font>
    <font>
      <sz val="12"/>
      <name val="Times New Roman"/>
      <family val="2"/>
      <charset val="238"/>
    </font>
    <font>
      <sz val="14"/>
      <color theme="1"/>
      <name val="Times New Roman"/>
      <family val="1"/>
      <charset val="238"/>
    </font>
    <font>
      <b/>
      <sz val="14"/>
      <color theme="1"/>
      <name val="Times New Roman"/>
      <family val="1"/>
      <charset val="204"/>
    </font>
    <font>
      <u/>
      <sz val="12"/>
      <color theme="1"/>
      <name val="Times New Roman"/>
      <family val="1"/>
      <charset val="238"/>
    </font>
    <font>
      <b/>
      <sz val="11"/>
      <name val="Times New Roman"/>
      <family val="1"/>
      <charset val="238"/>
    </font>
    <font>
      <b/>
      <sz val="11"/>
      <color theme="1"/>
      <name val="Times New Roman"/>
      <family val="1"/>
    </font>
    <font>
      <sz val="8"/>
      <color theme="1"/>
      <name val="Times New Roman"/>
      <family val="1"/>
      <charset val="204"/>
    </font>
    <font>
      <sz val="8"/>
      <name val="Times New Roman"/>
      <family val="1"/>
      <charset val="204"/>
    </font>
    <font>
      <b/>
      <sz val="14"/>
      <color theme="1"/>
      <name val="Times New Roman"/>
      <family val="1"/>
      <charset val="238"/>
    </font>
    <font>
      <b/>
      <sz val="9"/>
      <color indexed="81"/>
      <name val="Segoe UI"/>
      <family val="2"/>
    </font>
    <font>
      <sz val="9"/>
      <color indexed="81"/>
      <name val="Segoe UI"/>
      <family val="2"/>
    </font>
    <font>
      <b/>
      <sz val="12"/>
      <color rgb="FF000000"/>
      <name val="Times New Roman"/>
      <family val="1"/>
    </font>
    <font>
      <u/>
      <sz val="11"/>
      <color theme="10"/>
      <name val="Calibri"/>
      <family val="2"/>
      <scheme val="minor"/>
    </font>
    <font>
      <sz val="12"/>
      <color rgb="FFFF0000"/>
      <name val="Times New Roman"/>
      <family val="1"/>
      <charset val="238"/>
    </font>
    <font>
      <sz val="14"/>
      <color theme="1"/>
      <name val="Times New Roman"/>
      <family val="1"/>
      <charset val="204"/>
    </font>
    <font>
      <sz val="9"/>
      <color theme="1"/>
      <name val="Calibri"/>
      <family val="2"/>
      <scheme val="minor"/>
    </font>
    <font>
      <u/>
      <sz val="12"/>
      <color rgb="FF000000"/>
      <name val="Times New Roman"/>
      <family val="1"/>
      <charset val="238"/>
    </font>
    <font>
      <i/>
      <sz val="12"/>
      <color rgb="FF000000"/>
      <name val="Times New Roman"/>
      <family val="1"/>
      <charset val="238"/>
    </font>
    <font>
      <sz val="8"/>
      <color theme="1"/>
      <name val="Calibri"/>
      <family val="2"/>
      <scheme val="minor"/>
    </font>
    <font>
      <sz val="11"/>
      <color rgb="FF000000"/>
      <name val="Times New Roman"/>
      <family val="1"/>
      <charset val="238"/>
    </font>
    <font>
      <sz val="12"/>
      <name val="Calibri"/>
      <family val="2"/>
      <charset val="238"/>
    </font>
    <font>
      <sz val="12"/>
      <name val="Calibri"/>
      <family val="2"/>
    </font>
    <font>
      <sz val="8"/>
      <color rgb="FF000000"/>
      <name val="Times New Roman"/>
      <family val="1"/>
      <charset val="238"/>
    </font>
    <font>
      <sz val="8"/>
      <color theme="1"/>
      <name val="Times New Roman"/>
      <family val="1"/>
    </font>
    <font>
      <sz val="8"/>
      <name val="Calibri"/>
      <family val="2"/>
      <charset val="238"/>
    </font>
    <font>
      <sz val="8"/>
      <name val="Calibri"/>
      <family val="2"/>
    </font>
    <font>
      <i/>
      <sz val="11"/>
      <color theme="1"/>
      <name val="Calibri"/>
      <family val="2"/>
      <charset val="238"/>
      <scheme val="minor"/>
    </font>
    <font>
      <b/>
      <sz val="11"/>
      <color theme="1"/>
      <name val="Calibri"/>
      <family val="2"/>
      <charset val="238"/>
      <scheme val="minor"/>
    </font>
    <font>
      <b/>
      <i/>
      <sz val="11"/>
      <color theme="1"/>
      <name val="Calibri"/>
      <family val="2"/>
      <charset val="238"/>
      <scheme val="minor"/>
    </font>
    <font>
      <b/>
      <sz val="12"/>
      <color theme="1"/>
      <name val="Times New Roman"/>
      <family val="1"/>
      <charset val="204"/>
    </font>
  </fonts>
  <fills count="11">
    <fill>
      <patternFill patternType="none"/>
    </fill>
    <fill>
      <patternFill patternType="gray125"/>
    </fill>
    <fill>
      <patternFill patternType="solid">
        <fgColor theme="0"/>
        <bgColor indexed="64"/>
      </patternFill>
    </fill>
    <fill>
      <patternFill patternType="solid">
        <fgColor theme="4" tint="0.79998168889431442"/>
        <bgColor indexed="65"/>
      </patternFill>
    </fill>
    <fill>
      <patternFill patternType="solid">
        <fgColor theme="4" tint="0.59999389629810485"/>
        <bgColor indexed="64"/>
      </patternFill>
    </fill>
    <fill>
      <patternFill patternType="solid">
        <fgColor rgb="FFFFFFFF"/>
        <bgColor indexed="64"/>
      </patternFill>
    </fill>
    <fill>
      <patternFill patternType="solid">
        <fgColor rgb="FFFFCCFF"/>
        <bgColor indexed="64"/>
      </patternFill>
    </fill>
    <fill>
      <patternFill patternType="solid">
        <fgColor rgb="FFBDD6EE"/>
        <bgColor indexed="64"/>
      </patternFill>
    </fill>
    <fill>
      <patternFill patternType="solid">
        <fgColor rgb="FFFFFFFF"/>
        <bgColor rgb="FFFFFFFF"/>
      </patternFill>
    </fill>
    <fill>
      <patternFill patternType="solid">
        <fgColor theme="4" tint="0.59999389629810485"/>
        <bgColor rgb="FFFFFFFF"/>
      </patternFill>
    </fill>
    <fill>
      <patternFill patternType="solid">
        <fgColor theme="0"/>
        <bgColor rgb="FFFFFFFF"/>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indexed="64"/>
      </top>
      <bottom/>
      <diagonal/>
    </border>
  </borders>
  <cellStyleXfs count="15">
    <xf numFmtId="0" fontId="0" fillId="0" borderId="0"/>
    <xf numFmtId="0" fontId="8" fillId="0" borderId="0"/>
    <xf numFmtId="0" fontId="5" fillId="0" borderId="0"/>
    <xf numFmtId="0" fontId="8" fillId="0" borderId="0"/>
    <xf numFmtId="0" fontId="4" fillId="0" borderId="0"/>
    <xf numFmtId="0" fontId="5" fillId="0" borderId="0"/>
    <xf numFmtId="0" fontId="8" fillId="3" borderId="0" applyNumberFormat="0" applyBorder="0" applyAlignment="0" applyProtection="0"/>
    <xf numFmtId="0" fontId="18" fillId="0" borderId="0"/>
    <xf numFmtId="0" fontId="3" fillId="0" borderId="0"/>
    <xf numFmtId="0" fontId="3" fillId="0" borderId="0"/>
    <xf numFmtId="0" fontId="3" fillId="0" borderId="0"/>
    <xf numFmtId="0" fontId="2" fillId="0" borderId="0"/>
    <xf numFmtId="0" fontId="3" fillId="0" borderId="0"/>
    <xf numFmtId="0" fontId="3" fillId="3" borderId="0" applyNumberFormat="0" applyBorder="0" applyAlignment="0" applyProtection="0"/>
    <xf numFmtId="0" fontId="53" fillId="0" borderId="0" applyNumberFormat="0" applyFill="0" applyBorder="0" applyAlignment="0" applyProtection="0"/>
  </cellStyleXfs>
  <cellXfs count="650">
    <xf numFmtId="0" fontId="0" fillId="0" borderId="0" xfId="0"/>
    <xf numFmtId="0" fontId="12" fillId="0" borderId="0" xfId="0" applyFont="1"/>
    <xf numFmtId="0" fontId="6" fillId="0" borderId="0" xfId="0" applyFont="1" applyFill="1"/>
    <xf numFmtId="0" fontId="7" fillId="0" borderId="0" xfId="0" applyFont="1" applyFill="1" applyAlignment="1">
      <alignment horizontal="center" vertical="center"/>
    </xf>
    <xf numFmtId="0" fontId="12" fillId="0" borderId="0" xfId="0" applyFont="1" applyFill="1"/>
    <xf numFmtId="0" fontId="12" fillId="0" borderId="0" xfId="0" applyFont="1" applyBorder="1"/>
    <xf numFmtId="0" fontId="12" fillId="0" borderId="0" xfId="0" applyFont="1" applyFill="1" applyAlignment="1">
      <alignment wrapText="1"/>
    </xf>
    <xf numFmtId="0" fontId="12" fillId="0" borderId="0" xfId="0" applyFont="1" applyAlignment="1">
      <alignment wrapText="1"/>
    </xf>
    <xf numFmtId="0" fontId="0" fillId="0" borderId="0" xfId="0" applyFont="1" applyFill="1"/>
    <xf numFmtId="2" fontId="9" fillId="0" borderId="0" xfId="0" applyNumberFormat="1" applyFont="1" applyFill="1" applyBorder="1" applyAlignment="1">
      <alignment horizontal="center" vertical="center" wrapText="1"/>
    </xf>
    <xf numFmtId="0" fontId="12" fillId="0" borderId="0" xfId="0" applyFont="1" applyAlignment="1">
      <alignment vertical="top"/>
    </xf>
    <xf numFmtId="0" fontId="12" fillId="0" borderId="0" xfId="0" applyFont="1" applyFill="1" applyAlignment="1">
      <alignment vertical="top"/>
    </xf>
    <xf numFmtId="0" fontId="12" fillId="2" borderId="1" xfId="0" applyFont="1" applyFill="1" applyBorder="1" applyAlignment="1">
      <alignment horizontal="center" vertical="center" wrapText="1"/>
    </xf>
    <xf numFmtId="0" fontId="12" fillId="2" borderId="0" xfId="0" applyFont="1" applyFill="1"/>
    <xf numFmtId="0" fontId="15" fillId="2" borderId="1" xfId="0" applyFont="1" applyFill="1" applyBorder="1" applyAlignment="1">
      <alignment horizontal="center" vertical="center" wrapText="1"/>
    </xf>
    <xf numFmtId="0" fontId="20" fillId="0" borderId="0" xfId="0" applyFont="1" applyFill="1"/>
    <xf numFmtId="0" fontId="10" fillId="0" borderId="0" xfId="0" applyFont="1" applyFill="1" applyAlignment="1">
      <alignment vertical="top"/>
    </xf>
    <xf numFmtId="0" fontId="13" fillId="0" borderId="0" xfId="0" applyFont="1" applyAlignment="1">
      <alignment wrapText="1"/>
    </xf>
    <xf numFmtId="0" fontId="13" fillId="0" borderId="0" xfId="0" applyFont="1"/>
    <xf numFmtId="0" fontId="13" fillId="0" borderId="0" xfId="0" applyFont="1" applyFill="1" applyAlignment="1">
      <alignment wrapText="1"/>
    </xf>
    <xf numFmtId="0" fontId="13" fillId="0" borderId="0" xfId="0" applyFont="1" applyFill="1"/>
    <xf numFmtId="0" fontId="14" fillId="0" borderId="0" xfId="0" applyFont="1"/>
    <xf numFmtId="0" fontId="0" fillId="0" borderId="0" xfId="0" applyAlignment="1">
      <alignment horizontal="right"/>
    </xf>
    <xf numFmtId="0" fontId="13" fillId="0" borderId="0" xfId="0" applyFont="1" applyAlignment="1">
      <alignment horizontal="center" wrapText="1"/>
    </xf>
    <xf numFmtId="0" fontId="0" fillId="0" borderId="0" xfId="0" applyAlignment="1">
      <alignment horizontal="left"/>
    </xf>
    <xf numFmtId="0" fontId="0" fillId="0" borderId="0" xfId="0" applyAlignment="1">
      <alignment horizontal="center"/>
    </xf>
    <xf numFmtId="0" fontId="13" fillId="0" borderId="0" xfId="0" applyFont="1" applyFill="1" applyAlignment="1">
      <alignment horizontal="right" vertical="top"/>
    </xf>
    <xf numFmtId="0" fontId="16" fillId="2" borderId="1" xfId="0" applyFont="1" applyFill="1" applyBorder="1" applyAlignment="1">
      <alignment horizontal="center" vertical="top"/>
    </xf>
    <xf numFmtId="0" fontId="0" fillId="0" borderId="0" xfId="0" applyBorder="1"/>
    <xf numFmtId="2" fontId="12" fillId="0" borderId="1" xfId="0" applyNumberFormat="1" applyFont="1" applyBorder="1" applyAlignment="1">
      <alignment horizontal="center" vertical="center"/>
    </xf>
    <xf numFmtId="2" fontId="12" fillId="2" borderId="1" xfId="3" applyNumberFormat="1" applyFont="1" applyFill="1" applyBorder="1" applyAlignment="1">
      <alignment horizontal="center" vertical="center"/>
    </xf>
    <xf numFmtId="2" fontId="12" fillId="2" borderId="1" xfId="3" applyNumberFormat="1" applyFont="1" applyFill="1" applyBorder="1" applyAlignment="1">
      <alignment horizontal="center" vertical="center" wrapText="1"/>
    </xf>
    <xf numFmtId="2" fontId="16" fillId="2" borderId="1" xfId="3" applyNumberFormat="1" applyFont="1" applyFill="1" applyBorder="1" applyAlignment="1">
      <alignment horizontal="center" vertical="center" wrapText="1"/>
    </xf>
    <xf numFmtId="0" fontId="16" fillId="2" borderId="1" xfId="0" applyFont="1" applyFill="1" applyBorder="1" applyAlignment="1">
      <alignment horizontal="center" vertical="center"/>
    </xf>
    <xf numFmtId="0" fontId="13" fillId="0" borderId="0" xfId="0" applyFont="1" applyBorder="1" applyAlignment="1">
      <alignment wrapText="1"/>
    </xf>
    <xf numFmtId="0" fontId="25" fillId="0" borderId="0" xfId="0" applyFont="1" applyFill="1" applyBorder="1"/>
    <xf numFmtId="0" fontId="0" fillId="0" borderId="0" xfId="0" applyFont="1" applyFill="1" applyBorder="1"/>
    <xf numFmtId="0" fontId="9" fillId="0" borderId="1" xfId="0" applyFont="1" applyBorder="1" applyAlignment="1">
      <alignment vertical="center" wrapText="1"/>
    </xf>
    <xf numFmtId="0" fontId="26" fillId="0" borderId="0" xfId="0" applyFont="1" applyFill="1"/>
    <xf numFmtId="0" fontId="12" fillId="0" borderId="1" xfId="0" applyFont="1" applyBorder="1" applyAlignment="1">
      <alignment horizontal="center" vertical="center" wrapText="1"/>
    </xf>
    <xf numFmtId="0" fontId="13" fillId="0" borderId="0" xfId="0" applyFont="1" applyFill="1" applyAlignment="1">
      <alignment horizontal="right" vertical="top"/>
    </xf>
    <xf numFmtId="2" fontId="12" fillId="2" borderId="6" xfId="3" applyNumberFormat="1" applyFont="1" applyFill="1" applyBorder="1" applyAlignment="1">
      <alignment horizontal="center" vertical="center" wrapText="1"/>
    </xf>
    <xf numFmtId="2" fontId="12" fillId="2" borderId="4" xfId="3" applyNumberFormat="1" applyFont="1" applyFill="1" applyBorder="1" applyAlignment="1">
      <alignment horizontal="center" vertical="center"/>
    </xf>
    <xf numFmtId="2" fontId="12" fillId="2" borderId="4" xfId="3" applyNumberFormat="1" applyFont="1" applyFill="1" applyBorder="1" applyAlignment="1">
      <alignment horizontal="center" vertical="center" wrapText="1"/>
    </xf>
    <xf numFmtId="2" fontId="12" fillId="4" borderId="1" xfId="3" applyNumberFormat="1" applyFont="1" applyFill="1" applyBorder="1" applyAlignment="1">
      <alignment horizontal="center" vertical="center"/>
    </xf>
    <xf numFmtId="0" fontId="30" fillId="0" borderId="0" xfId="0" applyFont="1"/>
    <xf numFmtId="2" fontId="12" fillId="2" borderId="5" xfId="3" applyNumberFormat="1" applyFont="1" applyFill="1" applyBorder="1" applyAlignment="1">
      <alignment horizontal="center" vertical="center"/>
    </xf>
    <xf numFmtId="0" fontId="31" fillId="0" borderId="0" xfId="4" applyFont="1" applyFill="1" applyBorder="1" applyAlignment="1">
      <alignment horizontal="left" vertical="top" wrapText="1"/>
    </xf>
    <xf numFmtId="0" fontId="12" fillId="0" borderId="0" xfId="4" applyFont="1" applyFill="1" applyBorder="1" applyAlignment="1">
      <alignment horizontal="center" vertical="center" wrapText="1"/>
    </xf>
    <xf numFmtId="0" fontId="16" fillId="0" borderId="0" xfId="4" applyFont="1" applyFill="1" applyBorder="1" applyAlignment="1">
      <alignment horizontal="center" vertical="center" wrapText="1"/>
    </xf>
    <xf numFmtId="0" fontId="24" fillId="0" borderId="0" xfId="0" applyFont="1" applyFill="1" applyBorder="1" applyAlignment="1">
      <alignment horizontal="left" vertical="center" wrapText="1"/>
    </xf>
    <xf numFmtId="0" fontId="14" fillId="0" borderId="0" xfId="4" applyFont="1" applyFill="1" applyBorder="1" applyAlignment="1">
      <alignment horizontal="center"/>
    </xf>
    <xf numFmtId="0" fontId="0" fillId="0" borderId="0" xfId="0" applyFill="1" applyBorder="1"/>
    <xf numFmtId="2" fontId="12" fillId="4" borderId="4" xfId="3" applyNumberFormat="1" applyFont="1" applyFill="1" applyBorder="1" applyAlignment="1">
      <alignment horizontal="center" vertical="center"/>
    </xf>
    <xf numFmtId="2" fontId="16" fillId="2" borderId="5" xfId="3" applyNumberFormat="1" applyFont="1" applyFill="1" applyBorder="1" applyAlignment="1">
      <alignment horizontal="center" vertical="center" wrapText="1"/>
    </xf>
    <xf numFmtId="2" fontId="12" fillId="0" borderId="5" xfId="0" applyNumberFormat="1" applyFont="1" applyBorder="1" applyAlignment="1">
      <alignment horizontal="center" vertical="center"/>
    </xf>
    <xf numFmtId="2" fontId="12" fillId="2" borderId="10" xfId="3" applyNumberFormat="1" applyFont="1" applyFill="1" applyBorder="1" applyAlignment="1">
      <alignment horizontal="center" vertical="center"/>
    </xf>
    <xf numFmtId="2" fontId="16" fillId="2" borderId="9" xfId="3" applyNumberFormat="1" applyFont="1" applyFill="1" applyBorder="1" applyAlignment="1">
      <alignment horizontal="center" vertical="center" wrapText="1"/>
    </xf>
    <xf numFmtId="0" fontId="33" fillId="0" borderId="0" xfId="0" applyFont="1"/>
    <xf numFmtId="0" fontId="0" fillId="0" borderId="0" xfId="0" applyBorder="1" applyAlignment="1">
      <alignment horizontal="left"/>
    </xf>
    <xf numFmtId="0" fontId="12" fillId="0" borderId="0" xfId="0" applyFont="1" applyFill="1" applyBorder="1" applyAlignment="1">
      <alignment vertical="center"/>
    </xf>
    <xf numFmtId="0" fontId="12" fillId="0" borderId="0" xfId="0" applyFont="1" applyFill="1" applyBorder="1" applyAlignment="1">
      <alignment horizontal="right" vertical="top"/>
    </xf>
    <xf numFmtId="0" fontId="12" fillId="0" borderId="0" xfId="0" applyFont="1" applyFill="1" applyBorder="1" applyAlignment="1">
      <alignment vertical="top"/>
    </xf>
    <xf numFmtId="0" fontId="12" fillId="0" borderId="0" xfId="0" applyFont="1" applyFill="1" applyBorder="1" applyAlignment="1">
      <alignment wrapText="1"/>
    </xf>
    <xf numFmtId="0" fontId="12" fillId="0" borderId="0" xfId="0" applyFont="1" applyAlignment="1"/>
    <xf numFmtId="0" fontId="0" fillId="2" borderId="0" xfId="0" applyFill="1"/>
    <xf numFmtId="0" fontId="37" fillId="0" borderId="0" xfId="0" applyFont="1" applyAlignment="1">
      <alignment horizontal="center" vertical="center" wrapText="1"/>
    </xf>
    <xf numFmtId="0" fontId="37" fillId="0" borderId="0" xfId="0" applyFont="1" applyAlignment="1">
      <alignment horizontal="right" vertical="center" wrapText="1" indent="1"/>
    </xf>
    <xf numFmtId="0" fontId="12" fillId="0" borderId="0" xfId="0" applyFont="1" applyAlignment="1">
      <alignment horizontal="right"/>
    </xf>
    <xf numFmtId="2" fontId="0" fillId="0" borderId="0" xfId="0" applyNumberFormat="1" applyFont="1" applyFill="1"/>
    <xf numFmtId="0" fontId="0" fillId="0" borderId="0" xfId="0" applyFont="1" applyFill="1" applyAlignment="1">
      <alignment vertical="top"/>
    </xf>
    <xf numFmtId="0" fontId="9" fillId="0" borderId="0" xfId="0" applyFont="1" applyFill="1" applyBorder="1" applyAlignment="1"/>
    <xf numFmtId="0" fontId="9" fillId="0" borderId="1" xfId="0" applyFont="1" applyFill="1" applyBorder="1" applyAlignment="1">
      <alignment horizontal="center" vertical="center"/>
    </xf>
    <xf numFmtId="0" fontId="9" fillId="0" borderId="0" xfId="0" applyFont="1" applyFill="1" applyAlignment="1">
      <alignment vertical="top"/>
    </xf>
    <xf numFmtId="0" fontId="38" fillId="2" borderId="0" xfId="0" applyFont="1" applyFill="1"/>
    <xf numFmtId="0" fontId="16" fillId="2" borderId="0" xfId="0" applyFont="1" applyFill="1"/>
    <xf numFmtId="0" fontId="16" fillId="0" borderId="1" xfId="0" applyFont="1" applyFill="1" applyBorder="1" applyAlignment="1">
      <alignment horizontal="left" vertical="center" wrapText="1"/>
    </xf>
    <xf numFmtId="0" fontId="0" fillId="0" borderId="0" xfId="0" applyAlignment="1"/>
    <xf numFmtId="0" fontId="1" fillId="0" borderId="0" xfId="0" applyFont="1" applyAlignment="1">
      <alignment vertical="center" wrapText="1"/>
    </xf>
    <xf numFmtId="0" fontId="13" fillId="0" borderId="0" xfId="0" applyFont="1" applyAlignment="1">
      <alignment horizontal="right" vertical="center"/>
    </xf>
    <xf numFmtId="0" fontId="18" fillId="0" borderId="0" xfId="7" applyFill="1" applyAlignment="1">
      <alignment horizontal="left" vertical="top"/>
    </xf>
    <xf numFmtId="0" fontId="41" fillId="0" borderId="0" xfId="7" applyFont="1" applyFill="1" applyAlignment="1">
      <alignment horizontal="left" vertical="top" wrapText="1"/>
    </xf>
    <xf numFmtId="0" fontId="18" fillId="0" borderId="0" xfId="7" applyFill="1" applyAlignment="1">
      <alignment horizontal="center" vertical="center"/>
    </xf>
    <xf numFmtId="0" fontId="13" fillId="0" borderId="0" xfId="7" applyFont="1" applyFill="1" applyAlignment="1">
      <alignment vertical="top" wrapText="1"/>
    </xf>
    <xf numFmtId="0" fontId="9" fillId="0" borderId="0" xfId="7" applyFont="1" applyFill="1"/>
    <xf numFmtId="0" fontId="12" fillId="0" borderId="0" xfId="7" applyFont="1"/>
    <xf numFmtId="0" fontId="12" fillId="0" borderId="0" xfId="7" applyFont="1" applyBorder="1"/>
    <xf numFmtId="0" fontId="12" fillId="0" borderId="0" xfId="7" applyFont="1" applyFill="1" applyAlignment="1">
      <alignment horizontal="left" vertical="top"/>
    </xf>
    <xf numFmtId="0" fontId="16" fillId="0" borderId="0" xfId="7" applyFont="1" applyFill="1" applyAlignment="1">
      <alignment horizontal="left" vertical="top" wrapText="1"/>
    </xf>
    <xf numFmtId="0" fontId="13" fillId="0" borderId="0" xfId="0" applyFont="1" applyBorder="1" applyAlignment="1">
      <alignment horizontal="left" vertical="center" wrapText="1" indent="2"/>
    </xf>
    <xf numFmtId="4" fontId="12" fillId="0" borderId="1" xfId="0" applyNumberFormat="1" applyFont="1" applyBorder="1" applyAlignment="1">
      <alignment horizontal="right" vertical="center" wrapText="1"/>
    </xf>
    <xf numFmtId="0" fontId="12" fillId="0" borderId="1" xfId="0" applyFont="1" applyBorder="1" applyAlignment="1">
      <alignment vertical="center" wrapText="1"/>
    </xf>
    <xf numFmtId="0" fontId="39" fillId="0" borderId="1" xfId="0" applyFont="1" applyBorder="1" applyAlignment="1">
      <alignment horizontal="center" vertical="center" wrapText="1"/>
    </xf>
    <xf numFmtId="0" fontId="12" fillId="0" borderId="0" xfId="8" applyFont="1" applyBorder="1" applyAlignment="1"/>
    <xf numFmtId="0" fontId="12" fillId="0" borderId="0" xfId="7" applyFont="1" applyFill="1"/>
    <xf numFmtId="0" fontId="12" fillId="0" borderId="0" xfId="8" applyFont="1" applyFill="1" applyBorder="1" applyAlignment="1">
      <alignment horizontal="left" indent="7"/>
    </xf>
    <xf numFmtId="0" fontId="12" fillId="0" borderId="0" xfId="8" applyFont="1" applyFill="1" applyBorder="1" applyAlignment="1">
      <alignment horizontal="left" indent="1"/>
    </xf>
    <xf numFmtId="0" fontId="12" fillId="0" borderId="0" xfId="7" applyFont="1" applyFill="1" applyAlignment="1"/>
    <xf numFmtId="0" fontId="3" fillId="0" borderId="0" xfId="9" applyFont="1"/>
    <xf numFmtId="2" fontId="13" fillId="2" borderId="1" xfId="9" applyNumberFormat="1" applyFont="1" applyFill="1" applyBorder="1" applyAlignment="1">
      <alignment horizontal="center" vertical="center" wrapText="1"/>
    </xf>
    <xf numFmtId="0" fontId="40" fillId="0" borderId="0" xfId="9" applyFont="1" applyBorder="1" applyAlignment="1">
      <alignment horizontal="center" vertical="center" wrapText="1"/>
    </xf>
    <xf numFmtId="0" fontId="40" fillId="0" borderId="0" xfId="9" applyFont="1"/>
    <xf numFmtId="0" fontId="40" fillId="0" borderId="0" xfId="9" applyFont="1" applyFill="1"/>
    <xf numFmtId="0" fontId="22" fillId="0" borderId="0" xfId="0" applyFont="1" applyAlignment="1">
      <alignment horizontal="right" vertical="center"/>
    </xf>
    <xf numFmtId="0" fontId="22" fillId="0" borderId="0" xfId="0" applyFont="1" applyFill="1" applyAlignment="1">
      <alignment horizontal="right" vertical="top"/>
    </xf>
    <xf numFmtId="0" fontId="16" fillId="2" borderId="1" xfId="0" applyFont="1" applyFill="1" applyBorder="1" applyAlignment="1">
      <alignment horizontal="left" vertical="center" wrapText="1"/>
    </xf>
    <xf numFmtId="0" fontId="15" fillId="2" borderId="1" xfId="0" applyFont="1" applyFill="1" applyBorder="1" applyAlignment="1">
      <alignment vertical="center" wrapText="1"/>
    </xf>
    <xf numFmtId="0" fontId="16" fillId="2" borderId="0" xfId="0" applyFont="1" applyFill="1" applyAlignment="1">
      <alignment horizontal="center" vertical="center" wrapText="1"/>
    </xf>
    <xf numFmtId="0" fontId="9" fillId="2" borderId="1"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45" fillId="2" borderId="0" xfId="0" applyFont="1" applyFill="1" applyAlignment="1">
      <alignment horizontal="right"/>
    </xf>
    <xf numFmtId="0" fontId="21" fillId="2" borderId="0" xfId="0" applyFont="1" applyFill="1" applyAlignment="1">
      <alignment horizontal="right"/>
    </xf>
    <xf numFmtId="2" fontId="13" fillId="0" borderId="1" xfId="0" applyNumberFormat="1" applyFont="1" applyBorder="1"/>
    <xf numFmtId="0" fontId="12" fillId="0" borderId="0" xfId="0" applyFont="1" applyBorder="1" applyAlignment="1">
      <alignment horizontal="left" vertical="top" wrapText="1"/>
    </xf>
    <xf numFmtId="0" fontId="12" fillId="0" borderId="0" xfId="7" applyFont="1" applyFill="1" applyAlignment="1">
      <alignment horizontal="center" vertical="center" wrapText="1"/>
    </xf>
    <xf numFmtId="0" fontId="13" fillId="0" borderId="0" xfId="0" applyFont="1" applyBorder="1" applyAlignment="1">
      <alignment horizontal="center" wrapText="1"/>
    </xf>
    <xf numFmtId="0" fontId="10" fillId="0" borderId="0" xfId="2" applyFont="1" applyFill="1" applyBorder="1" applyAlignment="1">
      <alignment horizontal="center" vertical="center"/>
    </xf>
    <xf numFmtId="0" fontId="13" fillId="0" borderId="4" xfId="0" applyFont="1" applyBorder="1" applyAlignment="1">
      <alignment horizontal="left" vertical="center" indent="2"/>
    </xf>
    <xf numFmtId="0" fontId="21" fillId="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0" borderId="0" xfId="0" applyFont="1" applyBorder="1" applyAlignment="1">
      <alignment horizontal="left" vertical="top"/>
    </xf>
    <xf numFmtId="0" fontId="15" fillId="0" borderId="1" xfId="0" applyFont="1" applyBorder="1" applyAlignment="1">
      <alignment horizontal="center" vertical="center"/>
    </xf>
    <xf numFmtId="0" fontId="12" fillId="5" borderId="1" xfId="0" applyFont="1" applyFill="1" applyBorder="1" applyAlignment="1">
      <alignment horizontal="center" vertical="center"/>
    </xf>
    <xf numFmtId="0" fontId="37" fillId="4" borderId="1" xfId="0" applyFont="1" applyFill="1" applyBorder="1" applyAlignment="1">
      <alignment horizontal="center" vertical="center" wrapText="1"/>
    </xf>
    <xf numFmtId="0" fontId="36" fillId="4"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vertical="center" wrapText="1"/>
    </xf>
    <xf numFmtId="2" fontId="15" fillId="0" borderId="1" xfId="0" applyNumberFormat="1" applyFont="1" applyFill="1" applyBorder="1" applyAlignment="1">
      <alignment horizontal="right" vertical="center"/>
    </xf>
    <xf numFmtId="2" fontId="15" fillId="0" borderId="1" xfId="0" applyNumberFormat="1" applyFont="1" applyFill="1" applyBorder="1" applyAlignment="1">
      <alignment horizontal="right" vertical="center" wrapText="1"/>
    </xf>
    <xf numFmtId="2" fontId="12" fillId="0" borderId="1" xfId="0" applyNumberFormat="1" applyFont="1" applyFill="1" applyBorder="1" applyAlignment="1">
      <alignment horizontal="right" vertical="center"/>
    </xf>
    <xf numFmtId="2" fontId="12" fillId="0" borderId="1" xfId="0" applyNumberFormat="1" applyFont="1" applyFill="1" applyBorder="1" applyAlignment="1">
      <alignment horizontal="right" vertical="center" wrapText="1"/>
    </xf>
    <xf numFmtId="2" fontId="15" fillId="0" borderId="1" xfId="0" applyNumberFormat="1" applyFont="1" applyBorder="1" applyAlignment="1">
      <alignment horizontal="right" vertical="center"/>
    </xf>
    <xf numFmtId="0" fontId="22" fillId="4" borderId="1" xfId="2" applyFont="1" applyFill="1" applyBorder="1" applyAlignment="1">
      <alignment horizontal="center" vertical="center" wrapText="1"/>
    </xf>
    <xf numFmtId="0" fontId="13" fillId="4" borderId="3" xfId="2" applyFont="1" applyFill="1" applyBorder="1" applyAlignment="1">
      <alignment horizontal="center" vertical="center"/>
    </xf>
    <xf numFmtId="0" fontId="13" fillId="4" borderId="1" xfId="2" applyFont="1" applyFill="1" applyBorder="1" applyAlignment="1">
      <alignment horizontal="center" vertical="center" wrapText="1"/>
    </xf>
    <xf numFmtId="2" fontId="13" fillId="4" borderId="1" xfId="2" applyNumberFormat="1" applyFont="1" applyFill="1" applyBorder="1" applyAlignment="1">
      <alignment horizontal="center" vertical="center" wrapText="1"/>
    </xf>
    <xf numFmtId="0" fontId="23" fillId="4" borderId="1" xfId="0" applyFont="1" applyFill="1" applyBorder="1" applyAlignment="1">
      <alignment horizontal="center" vertical="center" wrapText="1"/>
    </xf>
    <xf numFmtId="0" fontId="0" fillId="0" borderId="0" xfId="0" applyAlignment="1">
      <alignment vertical="center" wrapText="1"/>
    </xf>
    <xf numFmtId="0" fontId="37" fillId="0" borderId="0" xfId="0" applyFont="1" applyBorder="1" applyAlignment="1">
      <alignment horizontal="center" vertical="center" wrapText="1"/>
    </xf>
    <xf numFmtId="0" fontId="15" fillId="2" borderId="6" xfId="0" applyFont="1" applyFill="1" applyBorder="1" applyAlignment="1">
      <alignment horizontal="center" vertical="center" wrapText="1"/>
    </xf>
    <xf numFmtId="0" fontId="36" fillId="4" borderId="3" xfId="0" applyFont="1" applyFill="1" applyBorder="1" applyAlignment="1">
      <alignment horizontal="center" vertical="center" wrapText="1"/>
    </xf>
    <xf numFmtId="0" fontId="36" fillId="4" borderId="6" xfId="0" applyFont="1" applyFill="1" applyBorder="1" applyAlignment="1">
      <alignment horizontal="center" vertical="center" wrapText="1"/>
    </xf>
    <xf numFmtId="0" fontId="37" fillId="4" borderId="11" xfId="0" applyFont="1" applyFill="1" applyBorder="1" applyAlignment="1">
      <alignment horizontal="center" vertical="center" wrapText="1"/>
    </xf>
    <xf numFmtId="0" fontId="37" fillId="4" borderId="13" xfId="0" applyFont="1" applyFill="1" applyBorder="1" applyAlignment="1">
      <alignment horizontal="center" vertical="center" wrapText="1"/>
    </xf>
    <xf numFmtId="0" fontId="36" fillId="0" borderId="0" xfId="0" applyFont="1" applyAlignment="1">
      <alignment horizontal="right" vertical="center" wrapText="1" indent="1"/>
    </xf>
    <xf numFmtId="0" fontId="17" fillId="0" borderId="0" xfId="0" applyFont="1" applyAlignment="1">
      <alignment horizontal="right" vertical="top"/>
    </xf>
    <xf numFmtId="0" fontId="46" fillId="0" borderId="0" xfId="7" applyFont="1" applyFill="1" applyAlignment="1">
      <alignment horizontal="right" vertical="top"/>
    </xf>
    <xf numFmtId="0" fontId="12" fillId="0" borderId="1" xfId="0" applyFont="1" applyBorder="1" applyAlignment="1">
      <alignment vertical="center"/>
    </xf>
    <xf numFmtId="0" fontId="13" fillId="0" borderId="0" xfId="7" applyFont="1" applyAlignment="1">
      <alignment horizontal="right"/>
    </xf>
    <xf numFmtId="0" fontId="13" fillId="0" borderId="2"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Fill="1" applyAlignment="1">
      <alignment horizontal="right" vertical="top"/>
    </xf>
    <xf numFmtId="0" fontId="13" fillId="0" borderId="0" xfId="0" applyFont="1" applyAlignment="1">
      <alignment horizontal="right" vertical="top"/>
    </xf>
    <xf numFmtId="0" fontId="43" fillId="0" borderId="0" xfId="7" applyFont="1" applyFill="1" applyBorder="1" applyAlignment="1">
      <alignment horizontal="center" vertical="top" wrapText="1"/>
    </xf>
    <xf numFmtId="0" fontId="42" fillId="0" borderId="0" xfId="7" applyFont="1" applyFill="1" applyBorder="1" applyAlignment="1">
      <alignment horizontal="right" vertical="top" wrapText="1"/>
    </xf>
    <xf numFmtId="2" fontId="12" fillId="0" borderId="1" xfId="7" applyNumberFormat="1" applyFont="1" applyFill="1" applyBorder="1" applyAlignment="1">
      <alignment horizontal="center" vertical="center" wrapText="1"/>
    </xf>
    <xf numFmtId="0" fontId="12" fillId="0" borderId="1" xfId="7" applyFont="1" applyFill="1" applyBorder="1" applyAlignment="1">
      <alignment horizontal="center" vertical="center" wrapText="1"/>
    </xf>
    <xf numFmtId="0" fontId="47" fillId="0" borderId="1" xfId="7" applyFont="1" applyFill="1" applyBorder="1" applyAlignment="1">
      <alignment horizontal="center" vertical="center" wrapText="1"/>
    </xf>
    <xf numFmtId="0" fontId="48" fillId="0" borderId="1" xfId="7" applyFont="1" applyFill="1" applyBorder="1" applyAlignment="1">
      <alignment horizontal="center" vertical="center" wrapText="1"/>
    </xf>
    <xf numFmtId="0" fontId="47" fillId="0" borderId="1" xfId="7" applyNumberFormat="1" applyFont="1" applyFill="1" applyBorder="1" applyAlignment="1">
      <alignment horizontal="center" vertical="center" wrapText="1"/>
    </xf>
    <xf numFmtId="0" fontId="47" fillId="0" borderId="4" xfId="7" applyNumberFormat="1" applyFont="1" applyFill="1" applyBorder="1" applyAlignment="1">
      <alignment horizontal="center" vertical="center" wrapText="1"/>
    </xf>
    <xf numFmtId="0" fontId="12" fillId="0" borderId="1" xfId="7" applyFont="1" applyFill="1" applyBorder="1" applyAlignment="1">
      <alignment horizontal="left" vertical="center" wrapText="1"/>
    </xf>
    <xf numFmtId="0" fontId="12" fillId="0" borderId="5" xfId="7" applyFont="1" applyFill="1" applyBorder="1" applyAlignment="1">
      <alignment horizontal="left" vertical="center" wrapText="1"/>
    </xf>
    <xf numFmtId="4" fontId="18" fillId="0" borderId="0" xfId="7" applyNumberFormat="1" applyFill="1" applyAlignment="1">
      <alignment horizontal="left" vertical="top"/>
    </xf>
    <xf numFmtId="0" fontId="18" fillId="0" borderId="0" xfId="7" applyFill="1" applyAlignment="1">
      <alignment horizontal="left" vertical="center"/>
    </xf>
    <xf numFmtId="0" fontId="25" fillId="0" borderId="0" xfId="0" applyFont="1"/>
    <xf numFmtId="0" fontId="0" fillId="0" borderId="0" xfId="0" applyFont="1" applyFill="1" applyAlignment="1"/>
    <xf numFmtId="0" fontId="13" fillId="0" borderId="0" xfId="0" applyFont="1" applyAlignment="1">
      <alignment horizontal="left" vertical="top"/>
    </xf>
    <xf numFmtId="0" fontId="13" fillId="0" borderId="0" xfId="0" applyFont="1" applyFill="1" applyAlignment="1">
      <alignment horizontal="left" vertical="top"/>
    </xf>
    <xf numFmtId="0" fontId="13" fillId="0" borderId="0" xfId="0" applyFont="1" applyBorder="1" applyAlignment="1">
      <alignment horizontal="center" vertical="top" wrapText="1"/>
    </xf>
    <xf numFmtId="0" fontId="13" fillId="0" borderId="0" xfId="7" applyFont="1"/>
    <xf numFmtId="0" fontId="12" fillId="0" borderId="0" xfId="7" applyFont="1" applyFill="1" applyBorder="1"/>
    <xf numFmtId="0" fontId="12" fillId="0" borderId="0" xfId="7" applyFont="1" applyFill="1" applyBorder="1" applyAlignment="1">
      <alignment horizontal="left" indent="6"/>
    </xf>
    <xf numFmtId="0" fontId="13" fillId="0" borderId="0" xfId="8" applyFont="1" applyBorder="1" applyAlignment="1"/>
    <xf numFmtId="0" fontId="52" fillId="0" borderId="0" xfId="7" applyFont="1" applyFill="1" applyBorder="1" applyAlignment="1">
      <alignment horizontal="center" vertical="center" wrapText="1"/>
    </xf>
    <xf numFmtId="0" fontId="52" fillId="0" borderId="2" xfId="7" applyFont="1" applyFill="1" applyBorder="1" applyAlignment="1">
      <alignment horizontal="center" vertical="center" wrapText="1"/>
    </xf>
    <xf numFmtId="0" fontId="12" fillId="0" borderId="0" xfId="7" applyFont="1" applyBorder="1" applyAlignment="1">
      <alignment horizontal="right"/>
    </xf>
    <xf numFmtId="0" fontId="15" fillId="0" borderId="1" xfId="7" applyFont="1" applyFill="1" applyBorder="1" applyAlignment="1">
      <alignment horizontal="left"/>
    </xf>
    <xf numFmtId="0" fontId="12" fillId="0" borderId="1" xfId="7" applyFont="1" applyBorder="1" applyAlignment="1">
      <alignment horizontal="left"/>
    </xf>
    <xf numFmtId="0" fontId="15" fillId="0" borderId="1" xfId="7" applyFont="1" applyFill="1" applyBorder="1" applyAlignment="1">
      <alignment horizontal="left" wrapText="1"/>
    </xf>
    <xf numFmtId="0" fontId="12" fillId="0" borderId="0" xfId="7" applyFont="1" applyAlignment="1">
      <alignment horizontal="left"/>
    </xf>
    <xf numFmtId="0" fontId="12" fillId="0" borderId="0" xfId="7" applyFont="1" applyAlignment="1">
      <alignment horizontal="center"/>
    </xf>
    <xf numFmtId="2" fontId="12" fillId="0" borderId="0" xfId="7" applyNumberFormat="1" applyFont="1" applyFill="1" applyBorder="1" applyAlignment="1">
      <alignment horizontal="center"/>
    </xf>
    <xf numFmtId="0" fontId="20" fillId="0" borderId="0" xfId="0" applyFont="1"/>
    <xf numFmtId="0" fontId="20" fillId="0" borderId="0" xfId="0" applyFont="1" applyAlignment="1"/>
    <xf numFmtId="0" fontId="13" fillId="0" borderId="0" xfId="7" applyFont="1" applyFill="1" applyAlignment="1">
      <alignment horizontal="right" vertical="top"/>
    </xf>
    <xf numFmtId="2" fontId="12" fillId="0" borderId="1" xfId="0" applyNumberFormat="1" applyFont="1" applyFill="1" applyBorder="1" applyAlignment="1">
      <alignment horizontal="center" vertical="center"/>
    </xf>
    <xf numFmtId="0" fontId="18" fillId="0" borderId="0" xfId="7" applyFill="1" applyBorder="1" applyAlignment="1">
      <alignment horizontal="left" vertical="top"/>
    </xf>
    <xf numFmtId="0" fontId="47" fillId="0" borderId="0" xfId="7" applyNumberFormat="1" applyFont="1" applyFill="1" applyBorder="1" applyAlignment="1">
      <alignment horizontal="center" vertical="center" wrapText="1"/>
    </xf>
    <xf numFmtId="0" fontId="15" fillId="0" borderId="0" xfId="7" applyFont="1" applyBorder="1" applyAlignment="1">
      <alignment horizontal="center" wrapText="1"/>
    </xf>
    <xf numFmtId="0" fontId="37" fillId="0" borderId="0" xfId="7" applyFont="1" applyBorder="1" applyAlignment="1">
      <alignment horizontal="center"/>
    </xf>
    <xf numFmtId="2" fontId="37" fillId="0" borderId="0" xfId="7" applyNumberFormat="1" applyFont="1" applyBorder="1" applyAlignment="1">
      <alignment horizontal="center"/>
    </xf>
    <xf numFmtId="2" fontId="13" fillId="0" borderId="0" xfId="7" applyNumberFormat="1" applyFont="1" applyFill="1" applyBorder="1" applyAlignment="1">
      <alignment horizontal="center" vertical="top"/>
    </xf>
    <xf numFmtId="0" fontId="12" fillId="0" borderId="0" xfId="7" applyFont="1" applyBorder="1" applyAlignment="1">
      <alignment horizontal="left"/>
    </xf>
    <xf numFmtId="2" fontId="12" fillId="0" borderId="1" xfId="7" applyNumberFormat="1" applyFont="1" applyFill="1" applyBorder="1" applyAlignment="1" applyProtection="1">
      <alignment horizontal="right" vertical="center"/>
      <protection locked="0"/>
    </xf>
    <xf numFmtId="2" fontId="18" fillId="0" borderId="1" xfId="7" applyNumberFormat="1" applyFill="1" applyBorder="1" applyAlignment="1">
      <alignment horizontal="right" vertical="center"/>
    </xf>
    <xf numFmtId="2" fontId="18" fillId="0" borderId="1" xfId="7" applyNumberFormat="1" applyFill="1" applyBorder="1" applyAlignment="1">
      <alignment horizontal="right" vertical="center" wrapText="1"/>
    </xf>
    <xf numFmtId="2" fontId="18" fillId="0" borderId="1" xfId="7" applyNumberFormat="1" applyFont="1" applyFill="1" applyBorder="1" applyAlignment="1">
      <alignment horizontal="right" vertical="center"/>
    </xf>
    <xf numFmtId="2" fontId="9" fillId="0" borderId="1" xfId="7" applyNumberFormat="1" applyFont="1" applyFill="1" applyBorder="1" applyAlignment="1">
      <alignment horizontal="right" vertical="center" wrapText="1"/>
    </xf>
    <xf numFmtId="0" fontId="15" fillId="0" borderId="1" xfId="7" applyFont="1" applyFill="1" applyBorder="1" applyAlignment="1">
      <alignment horizontal="center" vertical="center" wrapText="1"/>
    </xf>
    <xf numFmtId="0" fontId="37" fillId="0" borderId="1" xfId="7" applyFont="1" applyFill="1" applyBorder="1" applyAlignment="1">
      <alignment horizontal="center" vertical="center" wrapText="1"/>
    </xf>
    <xf numFmtId="2" fontId="12" fillId="2" borderId="1" xfId="7" applyNumberFormat="1" applyFont="1" applyFill="1" applyBorder="1" applyAlignment="1" applyProtection="1">
      <alignment horizontal="right" vertical="center"/>
      <protection locked="0"/>
    </xf>
    <xf numFmtId="2" fontId="18" fillId="2" borderId="1" xfId="7" applyNumberFormat="1" applyFill="1" applyBorder="1" applyAlignment="1">
      <alignment horizontal="right" vertical="center"/>
    </xf>
    <xf numFmtId="2" fontId="18" fillId="2" borderId="1" xfId="7" applyNumberFormat="1" applyFill="1" applyBorder="1" applyAlignment="1">
      <alignment horizontal="right" vertical="center" wrapText="1"/>
    </xf>
    <xf numFmtId="2" fontId="18" fillId="2" borderId="1" xfId="7" applyNumberFormat="1" applyFont="1" applyFill="1" applyBorder="1" applyAlignment="1">
      <alignment horizontal="right" vertical="center"/>
    </xf>
    <xf numFmtId="2" fontId="12" fillId="6" borderId="1" xfId="7" applyNumberFormat="1" applyFont="1" applyFill="1" applyBorder="1" applyAlignment="1" applyProtection="1">
      <alignment horizontal="right" vertical="center"/>
      <protection locked="0"/>
    </xf>
    <xf numFmtId="2" fontId="18" fillId="0" borderId="0" xfId="7" applyNumberFormat="1" applyFill="1" applyAlignment="1">
      <alignment horizontal="left" vertical="top"/>
    </xf>
    <xf numFmtId="0" fontId="15" fillId="0" borderId="1" xfId="7" applyFont="1" applyFill="1" applyBorder="1" applyAlignment="1">
      <alignment horizontal="left" vertical="center"/>
    </xf>
    <xf numFmtId="2" fontId="15" fillId="0" borderId="1" xfId="7" applyNumberFormat="1" applyFont="1" applyFill="1" applyBorder="1" applyAlignment="1">
      <alignment horizontal="center" vertical="center" wrapText="1"/>
    </xf>
    <xf numFmtId="2" fontId="15" fillId="0" borderId="4" xfId="7" applyNumberFormat="1" applyFont="1" applyFill="1" applyBorder="1" applyAlignment="1">
      <alignment horizontal="center" vertical="center" wrapText="1"/>
    </xf>
    <xf numFmtId="2" fontId="12" fillId="0" borderId="1" xfId="7" applyNumberFormat="1" applyFont="1" applyFill="1" applyBorder="1" applyAlignment="1" applyProtection="1">
      <alignment horizontal="center" vertical="center"/>
      <protection locked="0"/>
    </xf>
    <xf numFmtId="2" fontId="12" fillId="0" borderId="1" xfId="7" applyNumberFormat="1" applyFont="1" applyFill="1" applyBorder="1" applyAlignment="1">
      <alignment horizontal="center" vertical="center"/>
    </xf>
    <xf numFmtId="2" fontId="12" fillId="0" borderId="4" xfId="7" applyNumberFormat="1" applyFont="1" applyFill="1" applyBorder="1" applyAlignment="1">
      <alignment horizontal="center" vertical="center" wrapText="1"/>
    </xf>
    <xf numFmtId="2" fontId="12" fillId="0" borderId="0" xfId="7" applyNumberFormat="1" applyFont="1" applyFill="1" applyAlignment="1">
      <alignment horizontal="center" vertical="center"/>
    </xf>
    <xf numFmtId="0" fontId="13" fillId="0" borderId="7" xfId="0" applyFont="1" applyBorder="1" applyAlignment="1">
      <alignment vertical="center" wrapText="1"/>
    </xf>
    <xf numFmtId="0" fontId="13" fillId="0" borderId="5" xfId="0" applyFont="1" applyBorder="1" applyAlignment="1">
      <alignment vertical="center" wrapText="1"/>
    </xf>
    <xf numFmtId="2" fontId="13" fillId="0" borderId="1" xfId="0" applyNumberFormat="1" applyFont="1" applyBorder="1" applyAlignment="1">
      <alignment horizontal="right" vertical="center" wrapText="1"/>
    </xf>
    <xf numFmtId="2" fontId="15" fillId="2" borderId="1" xfId="0" applyNumberFormat="1" applyFont="1" applyFill="1" applyBorder="1" applyAlignment="1">
      <alignment horizontal="right" vertical="center"/>
    </xf>
    <xf numFmtId="10" fontId="15" fillId="0" borderId="1" xfId="0" applyNumberFormat="1" applyFont="1" applyFill="1" applyBorder="1" applyAlignment="1">
      <alignment horizontal="right" vertical="center"/>
    </xf>
    <xf numFmtId="10" fontId="15" fillId="0" borderId="1" xfId="0" applyNumberFormat="1" applyFont="1" applyFill="1" applyBorder="1" applyAlignment="1">
      <alignment horizontal="right" vertical="center" wrapText="1"/>
    </xf>
    <xf numFmtId="0" fontId="13" fillId="0" borderId="0" xfId="0" applyFont="1" applyFill="1" applyAlignment="1">
      <alignment horizontal="right" vertical="top"/>
    </xf>
    <xf numFmtId="0" fontId="17" fillId="0" borderId="0" xfId="0" applyNumberFormat="1" applyFont="1" applyFill="1" applyAlignment="1">
      <alignment vertical="top"/>
    </xf>
    <xf numFmtId="0" fontId="17" fillId="0" borderId="0" xfId="0" applyFont="1" applyFill="1" applyAlignment="1">
      <alignment vertical="top"/>
    </xf>
    <xf numFmtId="0" fontId="14" fillId="0" borderId="0" xfId="0" applyFont="1" applyFill="1" applyAlignment="1">
      <alignment vertical="top"/>
    </xf>
    <xf numFmtId="0" fontId="12" fillId="0" borderId="1" xfId="0" applyNumberFormat="1" applyFont="1" applyFill="1" applyBorder="1" applyAlignment="1">
      <alignment horizontal="center" vertical="center"/>
    </xf>
    <xf numFmtId="0" fontId="53" fillId="0" borderId="0" xfId="14" applyFill="1" applyAlignment="1">
      <alignment vertical="top"/>
    </xf>
    <xf numFmtId="0" fontId="14" fillId="0" borderId="0" xfId="0" applyNumberFormat="1" applyFont="1" applyFill="1" applyAlignment="1">
      <alignment vertical="top"/>
    </xf>
    <xf numFmtId="2" fontId="12" fillId="2" borderId="1" xfId="0" applyNumberFormat="1" applyFont="1" applyFill="1" applyBorder="1" applyAlignment="1">
      <alignment horizontal="right" vertical="center"/>
    </xf>
    <xf numFmtId="2" fontId="12" fillId="2" borderId="1" xfId="0" applyNumberFormat="1" applyFont="1" applyFill="1" applyBorder="1" applyAlignment="1">
      <alignment horizontal="right" vertical="center" wrapText="1"/>
    </xf>
    <xf numFmtId="0" fontId="13" fillId="0" borderId="0" xfId="0" applyFont="1" applyBorder="1" applyAlignment="1">
      <alignment horizontal="center" vertical="center" wrapText="1"/>
    </xf>
    <xf numFmtId="0" fontId="12" fillId="0" borderId="1" xfId="7" applyFont="1" applyFill="1" applyBorder="1" applyAlignment="1">
      <alignment horizontal="center" vertical="center" wrapText="1"/>
    </xf>
    <xf numFmtId="0" fontId="13" fillId="0" borderId="2" xfId="0" applyFont="1" applyFill="1" applyBorder="1" applyAlignment="1">
      <alignment horizontal="center" vertical="top"/>
    </xf>
    <xf numFmtId="0" fontId="13" fillId="0" borderId="0" xfId="0" applyFont="1" applyFill="1" applyAlignment="1">
      <alignment horizontal="right" vertical="top"/>
    </xf>
    <xf numFmtId="0" fontId="55" fillId="0" borderId="0" xfId="12" applyFont="1" applyFill="1" applyBorder="1" applyAlignment="1">
      <alignment wrapText="1"/>
    </xf>
    <xf numFmtId="0" fontId="55" fillId="0" borderId="0" xfId="12" applyFont="1" applyFill="1" applyBorder="1" applyAlignment="1">
      <alignment horizontal="center" wrapText="1"/>
    </xf>
    <xf numFmtId="0" fontId="14" fillId="0" borderId="0" xfId="0" applyFont="1" applyFill="1"/>
    <xf numFmtId="0" fontId="25" fillId="0" borderId="0" xfId="12" applyFont="1" applyFill="1" applyBorder="1" applyAlignment="1">
      <alignment horizontal="center" vertical="center" wrapText="1"/>
    </xf>
    <xf numFmtId="0" fontId="12" fillId="0" borderId="0" xfId="8" applyFont="1" applyFill="1" applyBorder="1" applyAlignment="1"/>
    <xf numFmtId="0" fontId="12" fillId="0" borderId="2" xfId="0" applyFont="1" applyFill="1" applyBorder="1" applyAlignment="1">
      <alignment horizontal="center" vertical="center"/>
    </xf>
    <xf numFmtId="0" fontId="56" fillId="0" borderId="0" xfId="0" applyFont="1" applyFill="1"/>
    <xf numFmtId="0" fontId="15" fillId="0" borderId="1" xfId="0" applyFont="1" applyBorder="1" applyAlignment="1">
      <alignment vertical="center" wrapText="1"/>
    </xf>
    <xf numFmtId="0" fontId="39" fillId="0" borderId="1" xfId="5" applyFont="1" applyFill="1" applyBorder="1" applyAlignment="1">
      <alignment horizontal="center" vertical="center" wrapText="1"/>
    </xf>
    <xf numFmtId="0" fontId="59" fillId="0" borderId="0" xfId="0" applyFont="1" applyFill="1"/>
    <xf numFmtId="0" fontId="0" fillId="0" borderId="0" xfId="0" applyAlignment="1">
      <alignment horizontal="center" vertical="center"/>
    </xf>
    <xf numFmtId="0" fontId="0" fillId="0" borderId="0" xfId="0" applyAlignment="1">
      <alignment vertical="center"/>
    </xf>
    <xf numFmtId="0" fontId="13" fillId="0" borderId="0" xfId="7" applyFont="1" applyBorder="1" applyAlignment="1">
      <alignment horizontal="right" vertical="center"/>
    </xf>
    <xf numFmtId="0" fontId="13" fillId="0" borderId="0" xfId="7" applyFont="1" applyAlignment="1">
      <alignment horizontal="right" vertical="center"/>
    </xf>
    <xf numFmtId="0" fontId="13" fillId="0" borderId="0" xfId="0" applyFont="1" applyFill="1" applyBorder="1" applyAlignment="1">
      <alignment horizontal="center" vertical="top"/>
    </xf>
    <xf numFmtId="0" fontId="12" fillId="2" borderId="1" xfId="0" applyFont="1" applyFill="1" applyBorder="1" applyAlignment="1">
      <alignment vertical="center" wrapText="1"/>
    </xf>
    <xf numFmtId="0" fontId="14" fillId="0" borderId="1" xfId="0" applyFont="1" applyFill="1" applyBorder="1" applyAlignment="1">
      <alignment vertical="center" wrapText="1"/>
    </xf>
    <xf numFmtId="0" fontId="14" fillId="2" borderId="1" xfId="0" applyFont="1" applyFill="1" applyBorder="1" applyAlignment="1">
      <alignment vertical="center"/>
    </xf>
    <xf numFmtId="0" fontId="14" fillId="0" borderId="0" xfId="0" applyNumberFormat="1" applyFont="1" applyFill="1" applyAlignment="1">
      <alignment vertical="center"/>
    </xf>
    <xf numFmtId="0" fontId="16" fillId="2" borderId="0" xfId="0" applyFont="1" applyFill="1" applyAlignment="1">
      <alignment vertical="center"/>
    </xf>
    <xf numFmtId="0" fontId="14" fillId="0" borderId="0" xfId="0" applyFont="1" applyFill="1" applyAlignment="1">
      <alignment vertical="center"/>
    </xf>
    <xf numFmtId="0" fontId="10" fillId="0" borderId="0" xfId="0" applyFont="1"/>
    <xf numFmtId="2" fontId="9" fillId="2" borderId="1" xfId="0" applyNumberFormat="1" applyFont="1" applyFill="1" applyBorder="1" applyAlignment="1">
      <alignment horizontal="right" vertical="center"/>
    </xf>
    <xf numFmtId="0" fontId="52" fillId="0" borderId="0" xfId="0" applyFont="1" applyAlignment="1">
      <alignment horizontal="right" vertical="center" wrapText="1" indent="1"/>
    </xf>
    <xf numFmtId="0" fontId="20" fillId="0" borderId="0" xfId="0" applyFont="1" applyFill="1" applyAlignment="1">
      <alignment horizontal="center" vertical="center"/>
    </xf>
    <xf numFmtId="0" fontId="11" fillId="0" borderId="0" xfId="0" applyFont="1" applyFill="1" applyBorder="1" applyAlignment="1">
      <alignment horizontal="center" vertical="center"/>
    </xf>
    <xf numFmtId="0" fontId="0" fillId="0" borderId="0" xfId="0" applyFont="1" applyFill="1" applyAlignment="1">
      <alignment horizontal="center" vertical="center"/>
    </xf>
    <xf numFmtId="0" fontId="9" fillId="0" borderId="4" xfId="0" applyFont="1" applyBorder="1" applyAlignment="1">
      <alignment vertical="center" wrapText="1"/>
    </xf>
    <xf numFmtId="0" fontId="10" fillId="7" borderId="1" xfId="0" applyFont="1" applyFill="1" applyBorder="1" applyAlignment="1">
      <alignment horizontal="center" vertical="center" wrapText="1"/>
    </xf>
    <xf numFmtId="0" fontId="37" fillId="4" borderId="3" xfId="0" applyFont="1" applyFill="1" applyBorder="1" applyAlignment="1">
      <alignment horizontal="center" vertical="center" wrapText="1"/>
    </xf>
    <xf numFmtId="0" fontId="37" fillId="4" borderId="6" xfId="0" applyFont="1" applyFill="1" applyBorder="1" applyAlignment="1">
      <alignment horizontal="center" vertical="center" wrapText="1"/>
    </xf>
    <xf numFmtId="0" fontId="15" fillId="2" borderId="1" xfId="0" applyFont="1" applyFill="1" applyBorder="1" applyAlignment="1">
      <alignment horizontal="left" vertical="top"/>
    </xf>
    <xf numFmtId="0" fontId="15" fillId="2" borderId="1" xfId="0" applyFont="1" applyFill="1" applyBorder="1" applyAlignment="1">
      <alignment horizontal="left" vertical="top" wrapText="1"/>
    </xf>
    <xf numFmtId="0" fontId="15" fillId="2" borderId="1" xfId="0" applyFont="1" applyFill="1" applyBorder="1" applyAlignment="1">
      <alignment horizontal="center" vertical="top"/>
    </xf>
    <xf numFmtId="2" fontId="9" fillId="2" borderId="1" xfId="0" applyNumberFormat="1" applyFont="1" applyFill="1" applyBorder="1" applyAlignment="1">
      <alignment vertical="center"/>
    </xf>
    <xf numFmtId="2" fontId="9" fillId="2" borderId="1" xfId="0" applyNumberFormat="1" applyFont="1" applyFill="1" applyBorder="1" applyAlignment="1">
      <alignment vertical="center" wrapText="1"/>
    </xf>
    <xf numFmtId="2" fontId="9" fillId="0" borderId="1" xfId="0" applyNumberFormat="1" applyFont="1" applyFill="1" applyBorder="1" applyAlignment="1">
      <alignment vertical="center"/>
    </xf>
    <xf numFmtId="2" fontId="19" fillId="0" borderId="1" xfId="0" applyNumberFormat="1" applyFont="1" applyFill="1" applyBorder="1" applyAlignment="1">
      <alignment vertical="center"/>
    </xf>
    <xf numFmtId="2" fontId="9" fillId="2" borderId="6" xfId="0" applyNumberFormat="1" applyFont="1" applyFill="1" applyBorder="1" applyAlignment="1">
      <alignment vertical="center"/>
    </xf>
    <xf numFmtId="0" fontId="9" fillId="2" borderId="1" xfId="0" applyNumberFormat="1" applyFont="1" applyFill="1" applyBorder="1" applyAlignment="1">
      <alignment horizontal="right" vertical="center"/>
    </xf>
    <xf numFmtId="0" fontId="9" fillId="2" borderId="1" xfId="0" applyNumberFormat="1" applyFont="1" applyFill="1" applyBorder="1" applyAlignment="1">
      <alignment horizontal="right" vertical="center" wrapText="1"/>
    </xf>
    <xf numFmtId="0" fontId="9" fillId="2" borderId="1" xfId="0" applyNumberFormat="1" applyFont="1" applyFill="1" applyBorder="1" applyAlignment="1">
      <alignment vertical="center"/>
    </xf>
    <xf numFmtId="0" fontId="9" fillId="2" borderId="1" xfId="0" applyNumberFormat="1" applyFont="1" applyFill="1" applyBorder="1" applyAlignment="1">
      <alignment vertical="center" wrapText="1"/>
    </xf>
    <xf numFmtId="0" fontId="9" fillId="0" borderId="1" xfId="0" applyNumberFormat="1" applyFont="1" applyFill="1" applyBorder="1" applyAlignment="1">
      <alignment vertical="center"/>
    </xf>
    <xf numFmtId="0" fontId="19" fillId="0" borderId="1" xfId="0" applyNumberFormat="1" applyFont="1" applyFill="1" applyBorder="1" applyAlignment="1">
      <alignment vertical="center"/>
    </xf>
    <xf numFmtId="0" fontId="9" fillId="2" borderId="6" xfId="0" applyNumberFormat="1" applyFont="1" applyFill="1" applyBorder="1" applyAlignment="1">
      <alignment vertical="center"/>
    </xf>
    <xf numFmtId="0" fontId="9" fillId="0" borderId="3" xfId="0" applyNumberFormat="1" applyFont="1" applyFill="1" applyBorder="1" applyAlignment="1">
      <alignment vertical="center"/>
    </xf>
    <xf numFmtId="0" fontId="9" fillId="0" borderId="6" xfId="0" applyNumberFormat="1" applyFont="1" applyFill="1" applyBorder="1" applyAlignment="1">
      <alignment vertical="center"/>
    </xf>
    <xf numFmtId="0" fontId="9" fillId="2" borderId="3" xfId="0" applyNumberFormat="1" applyFont="1" applyFill="1" applyBorder="1" applyAlignment="1">
      <alignment vertical="center"/>
    </xf>
    <xf numFmtId="2" fontId="9" fillId="2" borderId="3" xfId="0" applyNumberFormat="1" applyFont="1" applyFill="1" applyBorder="1" applyAlignment="1">
      <alignment vertical="center"/>
    </xf>
    <xf numFmtId="0" fontId="16" fillId="2" borderId="4" xfId="0" applyNumberFormat="1" applyFont="1" applyFill="1" applyBorder="1" applyAlignment="1">
      <alignment horizontal="right" vertical="center" wrapText="1"/>
    </xf>
    <xf numFmtId="2" fontId="16" fillId="2" borderId="4" xfId="0" applyNumberFormat="1" applyFont="1" applyFill="1" applyBorder="1" applyAlignment="1">
      <alignment horizontal="right" vertical="center" wrapText="1"/>
    </xf>
    <xf numFmtId="2" fontId="16" fillId="2" borderId="1" xfId="0" applyNumberFormat="1" applyFont="1" applyFill="1" applyBorder="1" applyAlignment="1">
      <alignment horizontal="right" vertical="center" wrapText="1"/>
    </xf>
    <xf numFmtId="0" fontId="14" fillId="2" borderId="1" xfId="0" applyFont="1" applyFill="1" applyBorder="1" applyAlignment="1">
      <alignment horizontal="left" vertical="center" wrapText="1"/>
    </xf>
    <xf numFmtId="2" fontId="12" fillId="2" borderId="1" xfId="0" applyNumberFormat="1" applyFont="1" applyFill="1" applyBorder="1" applyAlignment="1">
      <alignment horizontal="center" vertical="center"/>
    </xf>
    <xf numFmtId="2" fontId="12" fillId="0" borderId="1" xfId="0" applyNumberFormat="1" applyFont="1" applyFill="1" applyBorder="1" applyAlignment="1">
      <alignment horizontal="center"/>
    </xf>
    <xf numFmtId="2" fontId="12" fillId="0" borderId="1" xfId="0" applyNumberFormat="1" applyFont="1" applyBorder="1" applyAlignment="1">
      <alignment horizontal="center" vertical="center" wrapText="1"/>
    </xf>
    <xf numFmtId="2" fontId="12" fillId="2" borderId="1" xfId="0" applyNumberFormat="1" applyFont="1" applyFill="1" applyBorder="1" applyAlignment="1">
      <alignment horizontal="center" vertical="center" wrapText="1"/>
    </xf>
    <xf numFmtId="2" fontId="12" fillId="0" borderId="1" xfId="0" applyNumberFormat="1" applyFont="1" applyFill="1" applyBorder="1" applyAlignment="1">
      <alignment horizontal="center" vertical="center" wrapText="1"/>
    </xf>
    <xf numFmtId="2" fontId="12" fillId="2" borderId="1" xfId="0" applyNumberFormat="1" applyFont="1" applyFill="1" applyBorder="1" applyAlignment="1">
      <alignment horizontal="center" vertical="top" wrapText="1"/>
    </xf>
    <xf numFmtId="2" fontId="12" fillId="2" borderId="1" xfId="0" applyNumberFormat="1" applyFont="1" applyFill="1" applyBorder="1" applyAlignment="1">
      <alignment horizontal="center" wrapText="1"/>
    </xf>
    <xf numFmtId="2" fontId="12" fillId="2" borderId="6" xfId="0" applyNumberFormat="1" applyFont="1" applyFill="1" applyBorder="1" applyAlignment="1">
      <alignment horizontal="center" vertical="center"/>
    </xf>
    <xf numFmtId="2" fontId="12" fillId="2" borderId="3" xfId="0" applyNumberFormat="1" applyFont="1" applyFill="1" applyBorder="1" applyAlignment="1">
      <alignment horizontal="center" vertical="center"/>
    </xf>
    <xf numFmtId="2" fontId="12" fillId="0" borderId="6" xfId="0" applyNumberFormat="1" applyFont="1" applyFill="1" applyBorder="1" applyAlignment="1">
      <alignment horizontal="center" vertical="center"/>
    </xf>
    <xf numFmtId="2" fontId="9" fillId="2" borderId="1" xfId="0" applyNumberFormat="1" applyFont="1" applyFill="1" applyBorder="1" applyAlignment="1">
      <alignment horizontal="center" vertical="center"/>
    </xf>
    <xf numFmtId="2" fontId="9" fillId="2" borderId="1" xfId="0" applyNumberFormat="1" applyFont="1" applyFill="1" applyBorder="1" applyAlignment="1">
      <alignment horizontal="center" vertical="center" wrapText="1"/>
    </xf>
    <xf numFmtId="2" fontId="16" fillId="2" borderId="6" xfId="0" applyNumberFormat="1" applyFont="1" applyFill="1" applyBorder="1" applyAlignment="1">
      <alignment horizontal="center" vertical="center"/>
    </xf>
    <xf numFmtId="2" fontId="12" fillId="2" borderId="8" xfId="0" applyNumberFormat="1" applyFont="1" applyFill="1" applyBorder="1" applyAlignment="1">
      <alignment horizontal="center" vertical="center"/>
    </xf>
    <xf numFmtId="2" fontId="54" fillId="0" borderId="1" xfId="0" applyNumberFormat="1" applyFont="1" applyFill="1" applyBorder="1" applyAlignment="1">
      <alignment horizontal="center" vertical="center"/>
    </xf>
    <xf numFmtId="2" fontId="12" fillId="0" borderId="8" xfId="0" applyNumberFormat="1" applyFont="1" applyFill="1" applyBorder="1" applyAlignment="1">
      <alignment horizontal="center" vertical="center"/>
    </xf>
    <xf numFmtId="0" fontId="13" fillId="4"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1" xfId="0" applyFont="1" applyFill="1" applyBorder="1" applyAlignment="1">
      <alignment vertical="center" wrapText="1"/>
    </xf>
    <xf numFmtId="0" fontId="37" fillId="0" borderId="0" xfId="0" applyFont="1" applyAlignment="1">
      <alignment horizontal="right" vertical="center" wrapText="1"/>
    </xf>
    <xf numFmtId="0" fontId="9" fillId="0" borderId="1" xfId="0" applyFont="1" applyFill="1" applyBorder="1" applyAlignment="1">
      <alignment horizontal="center" vertical="top"/>
    </xf>
    <xf numFmtId="2" fontId="16" fillId="2" borderId="1" xfId="0" applyNumberFormat="1" applyFont="1" applyFill="1" applyBorder="1" applyAlignment="1">
      <alignment horizontal="center" vertical="center"/>
    </xf>
    <xf numFmtId="2" fontId="0" fillId="0" borderId="0" xfId="0" applyNumberFormat="1"/>
    <xf numFmtId="2" fontId="12" fillId="0" borderId="0" xfId="0" applyNumberFormat="1" applyFont="1" applyBorder="1" applyAlignment="1">
      <alignment horizontal="center" vertical="center" wrapText="1"/>
    </xf>
    <xf numFmtId="2" fontId="12" fillId="0" borderId="4" xfId="0" applyNumberFormat="1" applyFont="1" applyFill="1" applyBorder="1" applyAlignment="1">
      <alignment horizontal="center" vertical="center"/>
    </xf>
    <xf numFmtId="0" fontId="61" fillId="0" borderId="0" xfId="0" applyFont="1" applyFill="1" applyBorder="1" applyAlignment="1">
      <alignment horizontal="center" readingOrder="1"/>
    </xf>
    <xf numFmtId="2" fontId="15" fillId="8" borderId="17" xfId="0" applyNumberFormat="1" applyFont="1" applyFill="1" applyBorder="1" applyAlignment="1">
      <alignment horizontal="center" vertical="center" wrapText="1" readingOrder="1"/>
    </xf>
    <xf numFmtId="2" fontId="12" fillId="0" borderId="0" xfId="0" applyNumberFormat="1" applyFont="1" applyAlignment="1">
      <alignment horizontal="center"/>
    </xf>
    <xf numFmtId="0" fontId="15" fillId="5" borderId="1" xfId="0" applyFont="1" applyFill="1" applyBorder="1" applyAlignment="1">
      <alignment vertical="center" wrapText="1"/>
    </xf>
    <xf numFmtId="0" fontId="12" fillId="0" borderId="6" xfId="3" applyFont="1" applyFill="1" applyBorder="1" applyAlignment="1">
      <alignment horizontal="left" vertical="center" wrapText="1"/>
    </xf>
    <xf numFmtId="0" fontId="12" fillId="0" borderId="1" xfId="3" applyFont="1" applyFill="1" applyBorder="1" applyAlignment="1">
      <alignment horizontal="left" vertical="center" wrapText="1"/>
    </xf>
    <xf numFmtId="0" fontId="15" fillId="0" borderId="1" xfId="0" applyFont="1" applyBorder="1" applyAlignment="1">
      <alignment vertical="center"/>
    </xf>
    <xf numFmtId="1" fontId="39" fillId="2" borderId="1" xfId="0" applyNumberFormat="1" applyFont="1" applyFill="1" applyBorder="1" applyAlignment="1">
      <alignment horizontal="center" vertical="center" wrapText="1"/>
    </xf>
    <xf numFmtId="1" fontId="39" fillId="2" borderId="3" xfId="0" applyNumberFormat="1" applyFont="1" applyFill="1" applyBorder="1" applyAlignment="1">
      <alignment horizontal="center" vertical="center" wrapText="1"/>
    </xf>
    <xf numFmtId="0" fontId="39" fillId="2" borderId="3" xfId="0" applyFont="1" applyFill="1" applyBorder="1" applyAlignment="1">
      <alignment horizontal="center" vertical="center" wrapText="1"/>
    </xf>
    <xf numFmtId="0" fontId="39" fillId="2" borderId="1" xfId="0" applyFont="1" applyFill="1" applyBorder="1" applyAlignment="1">
      <alignment horizontal="center" vertical="center" wrapText="1"/>
    </xf>
    <xf numFmtId="2" fontId="12" fillId="10" borderId="1" xfId="3" applyNumberFormat="1" applyFont="1" applyFill="1" applyBorder="1" applyAlignment="1">
      <alignment horizontal="center" vertical="center"/>
    </xf>
    <xf numFmtId="2" fontId="61" fillId="10" borderId="1" xfId="0" applyNumberFormat="1" applyFont="1" applyFill="1" applyBorder="1" applyAlignment="1">
      <alignment horizontal="center" vertical="center" readingOrder="1"/>
    </xf>
    <xf numFmtId="2" fontId="61" fillId="0" borderId="1" xfId="0" applyNumberFormat="1" applyFont="1" applyFill="1" applyBorder="1" applyAlignment="1">
      <alignment horizontal="center" vertical="center" readingOrder="1"/>
    </xf>
    <xf numFmtId="0" fontId="62" fillId="0" borderId="0" xfId="0" applyFont="1" applyFill="1" applyBorder="1" applyAlignment="1">
      <alignment horizontal="center"/>
    </xf>
    <xf numFmtId="2" fontId="29" fillId="8" borderId="17" xfId="0" applyNumberFormat="1" applyFont="1" applyFill="1" applyBorder="1" applyAlignment="1">
      <alignment horizontal="center" vertical="center" wrapText="1" readingOrder="1"/>
    </xf>
    <xf numFmtId="0" fontId="15" fillId="5" borderId="4" xfId="0" applyFont="1" applyFill="1" applyBorder="1" applyAlignment="1">
      <alignment vertical="center" wrapText="1"/>
    </xf>
    <xf numFmtId="0" fontId="12" fillId="0" borderId="9" xfId="3" applyFont="1" applyFill="1" applyBorder="1" applyAlignment="1">
      <alignment horizontal="left" vertical="center" wrapText="1"/>
    </xf>
    <xf numFmtId="0" fontId="12" fillId="0" borderId="4" xfId="3" applyFont="1" applyFill="1" applyBorder="1" applyAlignment="1">
      <alignment horizontal="left" vertical="center" wrapText="1"/>
    </xf>
    <xf numFmtId="0" fontId="15" fillId="0" borderId="4" xfId="0" applyFont="1" applyBorder="1" applyAlignment="1">
      <alignment vertical="center"/>
    </xf>
    <xf numFmtId="0" fontId="15" fillId="0" borderId="4" xfId="0" applyFont="1" applyBorder="1" applyAlignment="1">
      <alignment vertical="center" wrapText="1"/>
    </xf>
    <xf numFmtId="0" fontId="12" fillId="2" borderId="4" xfId="3" applyFont="1" applyFill="1" applyBorder="1" applyAlignment="1">
      <alignment horizontal="left" vertical="center" wrapText="1"/>
    </xf>
    <xf numFmtId="0" fontId="9" fillId="0" borderId="1" xfId="0" applyFont="1" applyBorder="1" applyAlignment="1">
      <alignment wrapText="1"/>
    </xf>
    <xf numFmtId="0" fontId="36" fillId="4" borderId="1" xfId="0" applyNumberFormat="1" applyFont="1" applyFill="1" applyBorder="1" applyAlignment="1">
      <alignment horizontal="center" vertical="center" wrapText="1"/>
    </xf>
    <xf numFmtId="0" fontId="37" fillId="4" borderId="1" xfId="0" applyFont="1" applyFill="1" applyBorder="1" applyAlignment="1">
      <alignment horizontal="center" vertical="center"/>
    </xf>
    <xf numFmtId="0" fontId="13" fillId="4" borderId="3"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5" fillId="2" borderId="1" xfId="0" applyFont="1" applyFill="1" applyBorder="1" applyAlignment="1">
      <alignment horizontal="left"/>
    </xf>
    <xf numFmtId="0" fontId="12" fillId="2" borderId="1" xfId="0" applyFont="1" applyFill="1" applyBorder="1" applyAlignment="1">
      <alignment horizontal="left" wrapText="1"/>
    </xf>
    <xf numFmtId="0" fontId="15" fillId="2" borderId="1" xfId="0" applyFont="1" applyFill="1" applyBorder="1" applyAlignment="1">
      <alignment horizontal="left" wrapText="1"/>
    </xf>
    <xf numFmtId="2" fontId="9" fillId="2" borderId="1" xfId="2" applyNumberFormat="1" applyFont="1" applyFill="1" applyBorder="1" applyAlignment="1">
      <alignment horizontal="center" vertical="center" wrapText="1"/>
    </xf>
    <xf numFmtId="2" fontId="9" fillId="2" borderId="1" xfId="2" applyNumberFormat="1" applyFont="1" applyFill="1" applyBorder="1" applyAlignment="1">
      <alignment horizontal="center" vertical="center"/>
    </xf>
    <xf numFmtId="2" fontId="9" fillId="2" borderId="1" xfId="13" applyNumberFormat="1" applyFont="1" applyFill="1" applyBorder="1" applyAlignment="1">
      <alignment horizontal="center" vertical="center" wrapText="1"/>
    </xf>
    <xf numFmtId="2" fontId="19" fillId="2" borderId="1" xfId="0" applyNumberFormat="1" applyFont="1" applyFill="1" applyBorder="1" applyAlignment="1">
      <alignment horizontal="center" vertical="center"/>
    </xf>
    <xf numFmtId="0" fontId="9" fillId="2" borderId="1" xfId="0" applyFont="1" applyFill="1" applyBorder="1" applyAlignment="1">
      <alignment horizontal="left" vertical="center" wrapText="1"/>
    </xf>
    <xf numFmtId="0" fontId="9" fillId="2" borderId="1" xfId="13" applyFont="1" applyFill="1" applyBorder="1" applyAlignment="1">
      <alignment horizontal="left" vertical="center" wrapText="1"/>
    </xf>
    <xf numFmtId="0" fontId="9" fillId="2" borderId="1" xfId="0" applyFont="1" applyFill="1" applyBorder="1" applyAlignment="1">
      <alignment horizontal="left" vertical="center"/>
    </xf>
    <xf numFmtId="0" fontId="9" fillId="2" borderId="1" xfId="13" applyFont="1" applyFill="1" applyBorder="1" applyAlignment="1">
      <alignment horizontal="left" vertical="center"/>
    </xf>
    <xf numFmtId="0" fontId="15" fillId="2" borderId="0" xfId="0" applyFont="1" applyFill="1" applyAlignment="1">
      <alignment vertical="center"/>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Fill="1" applyAlignment="1">
      <alignment horizontal="right" vertical="top"/>
    </xf>
    <xf numFmtId="0" fontId="9" fillId="2" borderId="4" xfId="0" applyFont="1" applyFill="1" applyBorder="1" applyAlignment="1">
      <alignment horizontal="center" vertical="center" wrapText="1"/>
    </xf>
    <xf numFmtId="2" fontId="34" fillId="4" borderId="1" xfId="12" applyNumberFormat="1" applyFont="1" applyFill="1" applyBorder="1" applyAlignment="1">
      <alignment horizontal="center" vertical="center" wrapText="1" readingOrder="1"/>
    </xf>
    <xf numFmtId="2" fontId="34" fillId="4" borderId="7" xfId="0" applyNumberFormat="1" applyFont="1" applyFill="1" applyBorder="1" applyAlignment="1">
      <alignment horizontal="center" vertical="center" wrapText="1" readingOrder="1"/>
    </xf>
    <xf numFmtId="2" fontId="7" fillId="4" borderId="5" xfId="0" applyNumberFormat="1" applyFont="1" applyFill="1" applyBorder="1" applyAlignment="1">
      <alignment horizontal="center" vertical="center" readingOrder="1"/>
    </xf>
    <xf numFmtId="2" fontId="34" fillId="2" borderId="1" xfId="12" applyNumberFormat="1" applyFont="1" applyFill="1" applyBorder="1" applyAlignment="1">
      <alignment horizontal="center" vertical="center" wrapText="1" readingOrder="1"/>
    </xf>
    <xf numFmtId="2" fontId="34" fillId="2" borderId="1" xfId="0" applyNumberFormat="1" applyFont="1" applyFill="1" applyBorder="1" applyAlignment="1">
      <alignment horizontal="center" vertical="center" readingOrder="1"/>
    </xf>
    <xf numFmtId="2" fontId="34" fillId="2" borderId="7" xfId="0" applyNumberFormat="1" applyFont="1" applyFill="1" applyBorder="1" applyAlignment="1">
      <alignment horizontal="center" vertical="center" wrapText="1" readingOrder="1"/>
    </xf>
    <xf numFmtId="2" fontId="7" fillId="2" borderId="5" xfId="0" applyNumberFormat="1" applyFont="1" applyFill="1" applyBorder="1" applyAlignment="1">
      <alignment horizontal="center" vertical="center" readingOrder="1"/>
    </xf>
    <xf numFmtId="2" fontId="34" fillId="2" borderId="1" xfId="0" applyNumberFormat="1" applyFont="1" applyFill="1" applyBorder="1" applyAlignment="1">
      <alignment horizontal="center" vertical="center" wrapText="1" readingOrder="1"/>
    </xf>
    <xf numFmtId="2" fontId="7" fillId="2" borderId="1" xfId="0" applyNumberFormat="1" applyFont="1" applyFill="1" applyBorder="1" applyAlignment="1">
      <alignment horizontal="center" vertical="center" wrapText="1" readingOrder="1"/>
    </xf>
    <xf numFmtId="2" fontId="7" fillId="2" borderId="7" xfId="0" applyNumberFormat="1" applyFont="1" applyFill="1" applyBorder="1" applyAlignment="1">
      <alignment horizontal="center" vertical="center" wrapText="1" readingOrder="1"/>
    </xf>
    <xf numFmtId="2" fontId="35" fillId="2" borderId="1" xfId="0" applyNumberFormat="1" applyFont="1" applyFill="1" applyBorder="1" applyAlignment="1">
      <alignment horizontal="center" vertical="center" wrapText="1" readingOrder="1"/>
    </xf>
    <xf numFmtId="2" fontId="7" fillId="2" borderId="1" xfId="0" applyNumberFormat="1" applyFont="1" applyFill="1" applyBorder="1" applyAlignment="1">
      <alignment horizontal="center" vertical="center" readingOrder="1"/>
    </xf>
    <xf numFmtId="2" fontId="7" fillId="2" borderId="1" xfId="12" applyNumberFormat="1" applyFont="1" applyFill="1" applyBorder="1" applyAlignment="1">
      <alignment horizontal="center" vertical="center" wrapText="1" readingOrder="1"/>
    </xf>
    <xf numFmtId="2" fontId="7" fillId="2" borderId="3" xfId="0" applyNumberFormat="1" applyFont="1" applyFill="1" applyBorder="1" applyAlignment="1">
      <alignment horizontal="center" vertical="center" readingOrder="1"/>
    </xf>
    <xf numFmtId="2" fontId="7" fillId="2" borderId="20" xfId="0" applyNumberFormat="1" applyFont="1" applyFill="1" applyBorder="1" applyAlignment="1">
      <alignment horizontal="center" vertical="center" wrapText="1" readingOrder="1"/>
    </xf>
    <xf numFmtId="2" fontId="7" fillId="2" borderId="16" xfId="0" applyNumberFormat="1" applyFont="1" applyFill="1" applyBorder="1" applyAlignment="1">
      <alignment horizontal="center" vertical="center" readingOrder="1"/>
    </xf>
    <xf numFmtId="2" fontId="12" fillId="0" borderId="1" xfId="0" applyNumberFormat="1" applyFont="1" applyBorder="1" applyAlignment="1">
      <alignment horizontal="center" vertical="center" readingOrder="1"/>
    </xf>
    <xf numFmtId="2" fontId="12" fillId="0" borderId="7" xfId="0" applyNumberFormat="1" applyFont="1" applyBorder="1" applyAlignment="1">
      <alignment horizontal="center" vertical="center" readingOrder="1"/>
    </xf>
    <xf numFmtId="2" fontId="12" fillId="0" borderId="5" xfId="0" applyNumberFormat="1" applyFont="1" applyBorder="1" applyAlignment="1">
      <alignment horizontal="center" vertical="center" readingOrder="1"/>
    </xf>
    <xf numFmtId="0" fontId="12" fillId="0" borderId="0" xfId="0" applyFont="1" applyAlignment="1">
      <alignment horizontal="center" vertical="center" readingOrder="1"/>
    </xf>
    <xf numFmtId="2" fontId="12" fillId="2" borderId="1" xfId="12" applyNumberFormat="1" applyFont="1" applyFill="1" applyBorder="1" applyAlignment="1">
      <alignment horizontal="center" vertical="center" readingOrder="1"/>
    </xf>
    <xf numFmtId="2" fontId="16" fillId="2" borderId="1" xfId="12" applyNumberFormat="1" applyFont="1" applyFill="1" applyBorder="1" applyAlignment="1">
      <alignment horizontal="center" vertical="center" wrapText="1" readingOrder="1"/>
    </xf>
    <xf numFmtId="2" fontId="9" fillId="4" borderId="1" xfId="12" applyNumberFormat="1" applyFont="1" applyFill="1" applyBorder="1" applyAlignment="1">
      <alignment vertical="center" textRotation="255" readingOrder="1"/>
    </xf>
    <xf numFmtId="0" fontId="63" fillId="2" borderId="1" xfId="0" applyFont="1" applyFill="1" applyBorder="1" applyAlignment="1">
      <alignment horizontal="center" vertical="center" wrapText="1"/>
    </xf>
    <xf numFmtId="0" fontId="39" fillId="2" borderId="1" xfId="12" applyNumberFormat="1" applyFont="1" applyFill="1" applyBorder="1" applyAlignment="1">
      <alignment horizontal="center" vertical="center" wrapText="1"/>
    </xf>
    <xf numFmtId="0" fontId="63" fillId="2" borderId="3" xfId="0" applyFont="1" applyFill="1" applyBorder="1" applyAlignment="1">
      <alignment horizontal="center" vertical="center" wrapText="1"/>
    </xf>
    <xf numFmtId="0" fontId="64" fillId="2" borderId="1" xfId="0" applyFont="1" applyFill="1" applyBorder="1" applyAlignment="1">
      <alignment horizontal="center" vertical="center" wrapText="1"/>
    </xf>
    <xf numFmtId="0" fontId="64" fillId="2" borderId="4" xfId="0" applyFont="1" applyFill="1" applyBorder="1" applyAlignment="1">
      <alignment horizontal="center" vertical="center" wrapText="1"/>
    </xf>
    <xf numFmtId="0" fontId="65" fillId="2" borderId="1" xfId="0" applyFont="1" applyFill="1" applyBorder="1" applyAlignment="1">
      <alignment horizontal="center" vertical="center"/>
    </xf>
    <xf numFmtId="0" fontId="64" fillId="2" borderId="5" xfId="0" applyFont="1" applyFill="1" applyBorder="1" applyAlignment="1">
      <alignment horizontal="center" vertical="center" wrapText="1"/>
    </xf>
    <xf numFmtId="0" fontId="64" fillId="2" borderId="3" xfId="0" applyFont="1" applyFill="1" applyBorder="1" applyAlignment="1">
      <alignment horizontal="center" vertical="center" wrapText="1"/>
    </xf>
    <xf numFmtId="0" fontId="65" fillId="2" borderId="0" xfId="0" applyFont="1" applyFill="1" applyBorder="1" applyAlignment="1">
      <alignment horizontal="center" vertical="center"/>
    </xf>
    <xf numFmtId="0" fontId="66" fillId="2" borderId="0" xfId="0" applyFont="1" applyFill="1" applyBorder="1" applyAlignment="1">
      <alignment horizontal="center" vertical="center"/>
    </xf>
    <xf numFmtId="0" fontId="10" fillId="0" borderId="0" xfId="0" applyFont="1" applyFill="1" applyAlignment="1">
      <alignment horizontal="right" vertical="top"/>
    </xf>
    <xf numFmtId="0" fontId="20" fillId="0" borderId="0" xfId="0" applyFont="1" applyFill="1" applyBorder="1" applyAlignment="1">
      <alignment horizontal="center"/>
    </xf>
    <xf numFmtId="164" fontId="15" fillId="8" borderId="1" xfId="0" applyNumberFormat="1" applyFont="1" applyFill="1" applyBorder="1" applyAlignment="1">
      <alignment horizontal="center" vertical="center" wrapText="1" readingOrder="1"/>
    </xf>
    <xf numFmtId="0" fontId="13" fillId="0" borderId="0" xfId="0" applyFont="1" applyBorder="1" applyAlignment="1">
      <alignment vertical="center" wrapText="1"/>
    </xf>
    <xf numFmtId="0" fontId="12" fillId="0" borderId="1" xfId="0" applyFont="1" applyFill="1" applyBorder="1" applyAlignment="1">
      <alignment horizontal="center" vertical="center" wrapText="1"/>
    </xf>
    <xf numFmtId="2" fontId="12" fillId="0" borderId="1" xfId="5" applyNumberFormat="1" applyFont="1" applyFill="1" applyBorder="1" applyAlignment="1">
      <alignment vertical="center" wrapText="1"/>
    </xf>
    <xf numFmtId="2" fontId="12" fillId="0" borderId="1" xfId="0" applyNumberFormat="1" applyFont="1" applyFill="1" applyBorder="1" applyAlignment="1">
      <alignment vertical="center"/>
    </xf>
    <xf numFmtId="2" fontId="12" fillId="0" borderId="1" xfId="5" applyNumberFormat="1" applyFont="1" applyFill="1" applyBorder="1" applyAlignment="1">
      <alignment horizontal="right" vertical="center" wrapText="1"/>
    </xf>
    <xf numFmtId="0" fontId="16" fillId="2" borderId="1" xfId="0" applyNumberFormat="1" applyFont="1" applyFill="1" applyBorder="1" applyAlignment="1">
      <alignment horizontal="right" vertical="center"/>
    </xf>
    <xf numFmtId="2" fontId="16" fillId="2" borderId="1" xfId="0" applyNumberFormat="1" applyFont="1" applyFill="1" applyBorder="1" applyAlignment="1">
      <alignment horizontal="right" vertical="center"/>
    </xf>
    <xf numFmtId="2" fontId="16" fillId="0" borderId="1" xfId="0" applyNumberFormat="1" applyFont="1" applyFill="1" applyBorder="1" applyAlignment="1">
      <alignment horizontal="right" vertical="center"/>
    </xf>
    <xf numFmtId="2" fontId="16" fillId="2" borderId="5" xfId="0" applyNumberFormat="1" applyFont="1" applyFill="1" applyBorder="1" applyAlignment="1">
      <alignment horizontal="right" vertical="center"/>
    </xf>
    <xf numFmtId="0" fontId="16" fillId="0" borderId="1" xfId="0" applyNumberFormat="1" applyFont="1" applyFill="1" applyBorder="1" applyAlignment="1">
      <alignment horizontal="right" vertical="center" wrapText="1"/>
    </xf>
    <xf numFmtId="2" fontId="16" fillId="0" borderId="1" xfId="0" applyNumberFormat="1" applyFont="1" applyFill="1" applyBorder="1" applyAlignment="1">
      <alignment horizontal="right" vertical="center" wrapText="1"/>
    </xf>
    <xf numFmtId="0" fontId="16" fillId="0" borderId="1" xfId="0" applyNumberFormat="1" applyFont="1" applyFill="1" applyBorder="1" applyAlignment="1">
      <alignment horizontal="right" vertical="center"/>
    </xf>
    <xf numFmtId="0" fontId="17" fillId="0" borderId="0" xfId="0" applyFont="1" applyAlignment="1">
      <alignment horizontal="right" vertical="center"/>
    </xf>
    <xf numFmtId="0" fontId="12" fillId="0" borderId="1" xfId="12" applyFont="1" applyFill="1" applyBorder="1" applyAlignment="1">
      <alignment horizontal="left" vertical="center" wrapText="1"/>
    </xf>
    <xf numFmtId="164" fontId="15" fillId="9" borderId="19" xfId="0" applyNumberFormat="1" applyFont="1" applyFill="1" applyBorder="1" applyAlignment="1">
      <alignment horizontal="center" vertical="center" wrapText="1" readingOrder="1"/>
    </xf>
    <xf numFmtId="2" fontId="12" fillId="2" borderId="1" xfId="12" applyNumberFormat="1" applyFont="1" applyFill="1" applyBorder="1" applyAlignment="1">
      <alignment horizontal="center" vertical="center" wrapText="1" readingOrder="1"/>
    </xf>
    <xf numFmtId="2" fontId="15" fillId="2" borderId="1" xfId="0" applyNumberFormat="1" applyFont="1" applyFill="1" applyBorder="1" applyAlignment="1">
      <alignment horizontal="center" vertical="center" wrapText="1" readingOrder="1"/>
    </xf>
    <xf numFmtId="0" fontId="12" fillId="0" borderId="6" xfId="12" applyFont="1" applyFill="1" applyBorder="1" applyAlignment="1">
      <alignment horizontal="left" vertical="center" wrapText="1"/>
    </xf>
    <xf numFmtId="2" fontId="12" fillId="4" borderId="3" xfId="12" applyNumberFormat="1" applyFont="1" applyFill="1" applyBorder="1" applyAlignment="1">
      <alignment horizontal="center" vertical="center" readingOrder="1"/>
    </xf>
    <xf numFmtId="2" fontId="12" fillId="4" borderId="16" xfId="12" applyNumberFormat="1" applyFont="1" applyFill="1" applyBorder="1" applyAlignment="1">
      <alignment horizontal="center" vertical="center" readingOrder="1"/>
    </xf>
    <xf numFmtId="2" fontId="16" fillId="4" borderId="3" xfId="12" applyNumberFormat="1" applyFont="1" applyFill="1" applyBorder="1" applyAlignment="1">
      <alignment horizontal="center" vertical="center" wrapText="1" readingOrder="1"/>
    </xf>
    <xf numFmtId="2" fontId="15" fillId="9" borderId="17" xfId="0" applyNumberFormat="1" applyFont="1" applyFill="1" applyBorder="1" applyAlignment="1">
      <alignment horizontal="center" vertical="center" wrapText="1" readingOrder="1"/>
    </xf>
    <xf numFmtId="2" fontId="15" fillId="9" borderId="18" xfId="0" applyNumberFormat="1" applyFont="1" applyFill="1" applyBorder="1" applyAlignment="1">
      <alignment horizontal="center" vertical="center" wrapText="1" readingOrder="1"/>
    </xf>
    <xf numFmtId="2" fontId="61" fillId="4" borderId="1" xfId="0" applyNumberFormat="1" applyFont="1" applyFill="1" applyBorder="1" applyAlignment="1">
      <alignment horizontal="center" vertical="center" readingOrder="1"/>
    </xf>
    <xf numFmtId="2" fontId="29" fillId="9" borderId="1" xfId="0" applyNumberFormat="1" applyFont="1" applyFill="1" applyBorder="1" applyAlignment="1">
      <alignment horizontal="center" vertical="center" wrapText="1" readingOrder="1"/>
    </xf>
    <xf numFmtId="2" fontId="15" fillId="9" borderId="1" xfId="0" applyNumberFormat="1" applyFont="1" applyFill="1" applyBorder="1" applyAlignment="1">
      <alignment horizontal="center" vertical="center" wrapText="1" readingOrder="1"/>
    </xf>
    <xf numFmtId="2" fontId="52" fillId="9" borderId="1" xfId="0" applyNumberFormat="1" applyFont="1" applyFill="1" applyBorder="1" applyAlignment="1">
      <alignment horizontal="center" vertical="center" wrapText="1" readingOrder="1"/>
    </xf>
    <xf numFmtId="2" fontId="15" fillId="8" borderId="18" xfId="0" applyNumberFormat="1" applyFont="1" applyFill="1" applyBorder="1" applyAlignment="1">
      <alignment horizontal="center" vertical="center" wrapText="1" readingOrder="1"/>
    </xf>
    <xf numFmtId="2" fontId="29" fillId="8" borderId="1" xfId="0" applyNumberFormat="1" applyFont="1" applyFill="1" applyBorder="1" applyAlignment="1">
      <alignment horizontal="center" vertical="center" wrapText="1" readingOrder="1"/>
    </xf>
    <xf numFmtId="2" fontId="15" fillId="8" borderId="1" xfId="0" applyNumberFormat="1" applyFont="1" applyFill="1" applyBorder="1" applyAlignment="1">
      <alignment horizontal="center" vertical="center" wrapText="1" readingOrder="1"/>
    </xf>
    <xf numFmtId="2" fontId="15" fillId="8" borderId="19" xfId="0" applyNumberFormat="1" applyFont="1" applyFill="1" applyBorder="1" applyAlignment="1">
      <alignment horizontal="center" vertical="center" wrapText="1" readingOrder="1"/>
    </xf>
    <xf numFmtId="2" fontId="62" fillId="0" borderId="1" xfId="0" applyNumberFormat="1" applyFont="1" applyFill="1" applyBorder="1" applyAlignment="1">
      <alignment horizontal="center" vertical="center" readingOrder="1"/>
    </xf>
    <xf numFmtId="0" fontId="12" fillId="0" borderId="3" xfId="12" applyFont="1" applyFill="1" applyBorder="1" applyAlignment="1">
      <alignment horizontal="left" vertical="center" wrapText="1"/>
    </xf>
    <xf numFmtId="0" fontId="15" fillId="0" borderId="1" xfId="0" applyFont="1" applyBorder="1" applyAlignment="1">
      <alignment horizontal="left" vertical="center"/>
    </xf>
    <xf numFmtId="0" fontId="15" fillId="0" borderId="1" xfId="0" applyFont="1" applyBorder="1" applyAlignment="1">
      <alignment horizontal="left" vertical="center" wrapText="1"/>
    </xf>
    <xf numFmtId="0" fontId="15" fillId="5" borderId="1" xfId="0" applyFont="1" applyFill="1" applyBorder="1" applyAlignment="1">
      <alignment horizontal="left" vertical="center" wrapText="1"/>
    </xf>
    <xf numFmtId="0" fontId="15" fillId="0" borderId="3" xfId="0" applyFont="1" applyBorder="1" applyAlignment="1">
      <alignment horizontal="left" vertical="center"/>
    </xf>
    <xf numFmtId="0" fontId="12" fillId="0" borderId="1" xfId="0" applyFont="1" applyBorder="1" applyAlignment="1">
      <alignment horizontal="left" vertical="center" wrapText="1"/>
    </xf>
    <xf numFmtId="1" fontId="12" fillId="0" borderId="1" xfId="0" applyNumberFormat="1" applyFont="1" applyFill="1" applyBorder="1" applyAlignment="1">
      <alignment horizontal="center" vertical="center" wrapText="1"/>
    </xf>
    <xf numFmtId="1" fontId="12" fillId="2" borderId="1" xfId="0" applyNumberFormat="1" applyFont="1" applyFill="1" applyBorder="1" applyAlignment="1">
      <alignment horizontal="center" vertical="center" wrapText="1"/>
    </xf>
    <xf numFmtId="2" fontId="12" fillId="2" borderId="4" xfId="0" applyNumberFormat="1" applyFont="1" applyFill="1" applyBorder="1" applyAlignment="1">
      <alignment horizontal="center" vertical="center"/>
    </xf>
    <xf numFmtId="2" fontId="15" fillId="2" borderId="1" xfId="0" applyNumberFormat="1" applyFont="1" applyFill="1" applyBorder="1" applyAlignment="1">
      <alignment horizontal="center" vertical="center" wrapText="1"/>
    </xf>
    <xf numFmtId="1" fontId="12" fillId="2" borderId="1" xfId="0" applyNumberFormat="1" applyFont="1" applyFill="1" applyBorder="1" applyAlignment="1">
      <alignment horizontal="center" vertical="center"/>
    </xf>
    <xf numFmtId="0" fontId="12" fillId="2" borderId="1" xfId="0" applyFont="1" applyFill="1" applyBorder="1" applyAlignment="1">
      <alignment horizontal="center" vertical="center"/>
    </xf>
    <xf numFmtId="2" fontId="12" fillId="0" borderId="1" xfId="0" applyNumberFormat="1" applyFont="1" applyFill="1" applyBorder="1" applyAlignment="1">
      <alignment horizontal="center" wrapText="1"/>
    </xf>
    <xf numFmtId="0" fontId="9" fillId="0" borderId="0" xfId="0" applyFont="1" applyAlignment="1">
      <alignment horizontal="left" vertical="center" wrapText="1"/>
    </xf>
    <xf numFmtId="0" fontId="12" fillId="0" borderId="1" xfId="0" applyFont="1" applyBorder="1" applyAlignment="1">
      <alignment horizontal="center" vertical="center"/>
    </xf>
    <xf numFmtId="2" fontId="12" fillId="5" borderId="1" xfId="0" applyNumberFormat="1" applyFont="1" applyFill="1" applyBorder="1" applyAlignment="1">
      <alignment horizontal="center" vertical="center"/>
    </xf>
    <xf numFmtId="2" fontId="12" fillId="5" borderId="4" xfId="0" applyNumberFormat="1" applyFont="1" applyFill="1" applyBorder="1" applyAlignment="1">
      <alignment horizontal="center" vertical="center"/>
    </xf>
    <xf numFmtId="0" fontId="54" fillId="0" borderId="0" xfId="0" applyFont="1" applyAlignment="1">
      <alignment horizontal="center" vertical="center"/>
    </xf>
    <xf numFmtId="0" fontId="12" fillId="0" borderId="0" xfId="0" applyFont="1" applyAlignment="1">
      <alignment horizontal="center" vertical="center"/>
    </xf>
    <xf numFmtId="2" fontId="16" fillId="0" borderId="1" xfId="0" applyNumberFormat="1" applyFont="1" applyFill="1" applyBorder="1" applyAlignment="1">
      <alignment horizontal="center" vertical="center"/>
    </xf>
    <xf numFmtId="0" fontId="12" fillId="0" borderId="0" xfId="0" applyFont="1" applyAlignment="1">
      <alignment horizontal="center"/>
    </xf>
    <xf numFmtId="0" fontId="12" fillId="0" borderId="1" xfId="0" applyFont="1" applyBorder="1" applyAlignment="1">
      <alignment horizontal="justify" vertical="center"/>
    </xf>
    <xf numFmtId="0" fontId="15" fillId="0" borderId="1" xfId="0" applyFont="1" applyBorder="1" applyAlignment="1">
      <alignment horizontal="justify" vertical="center"/>
    </xf>
    <xf numFmtId="0" fontId="13" fillId="4" borderId="3" xfId="0" applyFont="1" applyFill="1" applyBorder="1" applyAlignment="1">
      <alignment horizontal="center" vertical="center"/>
    </xf>
    <xf numFmtId="0" fontId="15" fillId="5" borderId="1" xfId="0" applyFont="1" applyFill="1" applyBorder="1" applyAlignment="1">
      <alignment vertical="center"/>
    </xf>
    <xf numFmtId="0" fontId="11" fillId="0" borderId="0" xfId="2" applyFont="1" applyFill="1" applyBorder="1" applyAlignment="1">
      <alignment vertical="top"/>
    </xf>
    <xf numFmtId="0" fontId="12" fillId="0" borderId="0" xfId="0" applyFont="1" applyBorder="1" applyAlignment="1">
      <alignment vertical="center" wrapText="1"/>
    </xf>
    <xf numFmtId="0" fontId="0" fillId="0" borderId="0" xfId="0" applyAlignment="1">
      <alignment wrapText="1"/>
    </xf>
    <xf numFmtId="0" fontId="15" fillId="0" borderId="0" xfId="0" applyFont="1" applyAlignment="1">
      <alignment horizontal="center" vertical="center"/>
    </xf>
    <xf numFmtId="0" fontId="12" fillId="0" borderId="0" xfId="0" applyFont="1" applyAlignment="1">
      <alignment vertical="center"/>
    </xf>
    <xf numFmtId="0" fontId="40" fillId="0" borderId="0" xfId="0" applyFont="1" applyAlignment="1">
      <alignment vertical="center"/>
    </xf>
    <xf numFmtId="14" fontId="15" fillId="0" borderId="1" xfId="0" applyNumberFormat="1" applyFont="1" applyBorder="1" applyAlignment="1">
      <alignment horizontal="center" vertical="center" wrapText="1"/>
    </xf>
    <xf numFmtId="14" fontId="15" fillId="0" borderId="1" xfId="0" applyNumberFormat="1" applyFont="1" applyBorder="1" applyAlignment="1">
      <alignment horizontal="center" vertical="center"/>
    </xf>
    <xf numFmtId="2" fontId="12" fillId="0" borderId="1" xfId="10" applyNumberFormat="1" applyFont="1" applyFill="1" applyBorder="1" applyAlignment="1">
      <alignment horizontal="right" vertical="center"/>
    </xf>
    <xf numFmtId="0" fontId="12" fillId="0" borderId="0" xfId="0" applyFont="1" applyFill="1" applyBorder="1" applyAlignment="1">
      <alignment horizontal="center" vertical="center"/>
    </xf>
    <xf numFmtId="0" fontId="15" fillId="0" borderId="1" xfId="0" applyFont="1" applyBorder="1" applyAlignment="1">
      <alignment horizontal="center" vertical="center"/>
    </xf>
    <xf numFmtId="0" fontId="12" fillId="0" borderId="1" xfId="0" applyFont="1" applyBorder="1" applyAlignment="1">
      <alignment vertical="center" wrapText="1"/>
    </xf>
    <xf numFmtId="0" fontId="12" fillId="0" borderId="0" xfId="0" applyFont="1"/>
    <xf numFmtId="2" fontId="12" fillId="0" borderId="1" xfId="10" applyNumberFormat="1" applyFont="1" applyFill="1" applyBorder="1" applyAlignment="1">
      <alignment vertical="center"/>
    </xf>
    <xf numFmtId="2" fontId="16" fillId="0" borderId="1" xfId="10" applyNumberFormat="1" applyFont="1" applyFill="1" applyBorder="1" applyAlignment="1">
      <alignment vertical="center"/>
    </xf>
    <xf numFmtId="2" fontId="16" fillId="0" borderId="1" xfId="5" applyNumberFormat="1" applyFont="1" applyFill="1" applyBorder="1" applyAlignment="1">
      <alignment vertical="center" wrapText="1"/>
    </xf>
    <xf numFmtId="0" fontId="12" fillId="0" borderId="1" xfId="5" applyFont="1" applyFill="1" applyBorder="1" applyAlignment="1">
      <alignment horizontal="center" vertical="center" wrapText="1"/>
    </xf>
    <xf numFmtId="0" fontId="9" fillId="0" borderId="1" xfId="5"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vertical="center" wrapText="1"/>
    </xf>
    <xf numFmtId="49" fontId="15" fillId="0" borderId="1" xfId="0" applyNumberFormat="1" applyFont="1" applyFill="1" applyBorder="1" applyAlignment="1">
      <alignment horizontal="center" vertical="center" wrapText="1"/>
    </xf>
    <xf numFmtId="0" fontId="58" fillId="0" borderId="1" xfId="0" applyFont="1" applyFill="1" applyBorder="1" applyAlignment="1">
      <alignment vertical="center" wrapText="1"/>
    </xf>
    <xf numFmtId="0" fontId="16" fillId="0" borderId="1" xfId="5" applyFont="1" applyFill="1" applyBorder="1" applyAlignment="1">
      <alignment horizontal="center" vertical="center" wrapText="1"/>
    </xf>
    <xf numFmtId="0" fontId="60" fillId="0" borderId="1" xfId="0" applyFont="1" applyFill="1" applyBorder="1" applyAlignment="1">
      <alignment horizontal="center" vertical="center" wrapText="1"/>
    </xf>
    <xf numFmtId="49" fontId="60" fillId="0" borderId="1" xfId="0" applyNumberFormat="1" applyFont="1" applyFill="1" applyBorder="1" applyAlignment="1">
      <alignment horizontal="center" vertical="center" wrapText="1"/>
    </xf>
    <xf numFmtId="2" fontId="12" fillId="0" borderId="1" xfId="5" applyNumberFormat="1" applyFont="1" applyFill="1" applyBorder="1" applyAlignment="1">
      <alignment horizontal="center" vertical="center" wrapText="1"/>
    </xf>
    <xf numFmtId="0" fontId="25" fillId="0" borderId="0" xfId="0" applyFont="1" applyFill="1"/>
    <xf numFmtId="0" fontId="67" fillId="0" borderId="0" xfId="0" applyFont="1" applyAlignment="1">
      <alignment vertical="center" wrapText="1"/>
    </xf>
    <xf numFmtId="0" fontId="67" fillId="0" borderId="0" xfId="0" applyFont="1" applyAlignment="1">
      <alignment horizontal="center" vertical="center" wrapText="1"/>
    </xf>
    <xf numFmtId="0" fontId="46" fillId="0" borderId="0" xfId="0" applyFont="1" applyFill="1" applyAlignment="1">
      <alignment horizontal="center" vertical="top"/>
    </xf>
    <xf numFmtId="0" fontId="13" fillId="0" borderId="0" xfId="0" applyFont="1" applyAlignment="1">
      <alignment horizontal="center"/>
    </xf>
    <xf numFmtId="2" fontId="12" fillId="0" borderId="3" xfId="0" applyNumberFormat="1" applyFont="1" applyBorder="1" applyAlignment="1">
      <alignment horizontal="center" vertical="center"/>
    </xf>
    <xf numFmtId="0" fontId="15" fillId="0" borderId="1" xfId="0" applyFont="1" applyBorder="1" applyAlignment="1">
      <alignment horizontal="center" vertical="center"/>
    </xf>
    <xf numFmtId="0" fontId="16" fillId="2" borderId="1" xfId="0" applyFont="1" applyFill="1" applyBorder="1" applyAlignment="1">
      <alignment horizontal="left" vertical="center"/>
    </xf>
    <xf numFmtId="0" fontId="67" fillId="0" borderId="0" xfId="0" applyFont="1" applyAlignment="1">
      <alignment horizontal="center" wrapText="1"/>
    </xf>
    <xf numFmtId="0" fontId="69" fillId="0" borderId="0" xfId="0" applyFont="1"/>
    <xf numFmtId="0" fontId="69" fillId="0" borderId="0" xfId="0" applyFont="1" applyAlignment="1">
      <alignment vertical="center"/>
    </xf>
    <xf numFmtId="0" fontId="69" fillId="0" borderId="0" xfId="0" applyFont="1" applyAlignment="1">
      <alignment horizontal="center" vertical="center"/>
    </xf>
    <xf numFmtId="0" fontId="68" fillId="0" borderId="0" xfId="0" applyFont="1"/>
    <xf numFmtId="0" fontId="13" fillId="0" borderId="0" xfId="0" applyFont="1" applyAlignment="1">
      <alignment horizontal="right" vertical="center"/>
    </xf>
    <xf numFmtId="0" fontId="46" fillId="0" borderId="0" xfId="0" applyFont="1" applyFill="1" applyAlignment="1">
      <alignment horizontal="right" vertical="top"/>
    </xf>
    <xf numFmtId="0" fontId="13" fillId="0" borderId="0" xfId="0" applyFont="1" applyFill="1" applyBorder="1" applyAlignment="1">
      <alignment horizontal="right"/>
    </xf>
    <xf numFmtId="0" fontId="13" fillId="0" borderId="0" xfId="0" applyFont="1" applyFill="1" applyAlignment="1">
      <alignment horizontal="right" vertical="center"/>
    </xf>
    <xf numFmtId="0" fontId="20" fillId="0" borderId="0" xfId="0" applyFont="1" applyFill="1" applyBorder="1"/>
    <xf numFmtId="0" fontId="13" fillId="0" borderId="0" xfId="0" applyFont="1" applyFill="1" applyBorder="1" applyAlignment="1">
      <alignment horizontal="right" vertical="center"/>
    </xf>
    <xf numFmtId="0" fontId="13" fillId="0" borderId="0" xfId="0" applyFont="1" applyFill="1" applyAlignment="1">
      <alignment horizontal="center"/>
    </xf>
    <xf numFmtId="2" fontId="12" fillId="2" borderId="1" xfId="0" applyNumberFormat="1" applyFont="1" applyFill="1" applyBorder="1" applyAlignment="1">
      <alignment horizontal="center" vertical="center"/>
    </xf>
    <xf numFmtId="2" fontId="9" fillId="2" borderId="1" xfId="7" applyNumberFormat="1" applyFont="1" applyFill="1" applyBorder="1" applyAlignment="1">
      <alignment horizontal="right" vertical="center" wrapText="1"/>
    </xf>
    <xf numFmtId="2" fontId="12" fillId="4" borderId="5" xfId="3" applyNumberFormat="1" applyFont="1" applyFill="1" applyBorder="1" applyAlignment="1">
      <alignment horizontal="center" vertical="center"/>
    </xf>
    <xf numFmtId="0" fontId="15" fillId="0" borderId="0" xfId="0" applyFont="1" applyFill="1" applyBorder="1" applyAlignment="1">
      <alignment horizontal="left" vertical="center" wrapText="1"/>
    </xf>
    <xf numFmtId="0" fontId="12" fillId="0" borderId="1" xfId="0" applyFont="1" applyBorder="1" applyAlignment="1">
      <alignment vertical="center" wrapText="1"/>
    </xf>
    <xf numFmtId="0" fontId="10" fillId="0" borderId="0" xfId="0" applyFont="1" applyFill="1" applyBorder="1" applyAlignment="1"/>
    <xf numFmtId="0" fontId="9" fillId="0" borderId="0" xfId="0" applyFont="1" applyFill="1"/>
    <xf numFmtId="0" fontId="9" fillId="0" borderId="0" xfId="0" applyFont="1" applyAlignment="1">
      <alignment horizontal="left" vertical="center"/>
    </xf>
    <xf numFmtId="0" fontId="10" fillId="0" borderId="0" xfId="0" applyFont="1" applyFill="1" applyBorder="1"/>
    <xf numFmtId="0" fontId="9" fillId="0" borderId="0" xfId="0" applyFont="1" applyAlignment="1"/>
    <xf numFmtId="0" fontId="60" fillId="0" borderId="0" xfId="0" applyFont="1" applyFill="1" applyBorder="1" applyAlignment="1">
      <alignment horizontal="center" vertical="center" wrapText="1"/>
    </xf>
    <xf numFmtId="0" fontId="15" fillId="0" borderId="0" xfId="0" applyFont="1" applyFill="1" applyBorder="1" applyAlignment="1">
      <alignment vertical="center" wrapText="1"/>
    </xf>
    <xf numFmtId="2" fontId="12" fillId="0" borderId="0" xfId="5" applyNumberFormat="1" applyFont="1" applyFill="1" applyBorder="1" applyAlignment="1">
      <alignment vertical="center" wrapText="1"/>
    </xf>
    <xf numFmtId="0" fontId="9" fillId="0" borderId="0" xfId="0" applyFont="1" applyFill="1" applyAlignment="1"/>
    <xf numFmtId="0" fontId="52" fillId="0" borderId="0" xfId="0" applyFont="1" applyFill="1" applyBorder="1" applyAlignment="1">
      <alignment horizontal="center" vertical="center" wrapText="1"/>
    </xf>
    <xf numFmtId="0" fontId="29" fillId="0" borderId="0" xfId="0" applyFont="1" applyFill="1" applyBorder="1" applyAlignment="1">
      <alignment vertical="center"/>
    </xf>
    <xf numFmtId="0" fontId="9" fillId="0" borderId="0" xfId="0" applyFont="1" applyFill="1" applyAlignment="1">
      <alignment vertical="center"/>
    </xf>
    <xf numFmtId="0" fontId="10" fillId="0" borderId="0" xfId="0" applyFont="1" applyFill="1"/>
    <xf numFmtId="0" fontId="15" fillId="0" borderId="0" xfId="0" applyFont="1" applyFill="1" applyBorder="1" applyAlignment="1">
      <alignment vertical="center"/>
    </xf>
    <xf numFmtId="0" fontId="29" fillId="0" borderId="0" xfId="0" applyFont="1" applyFill="1" applyBorder="1" applyAlignment="1">
      <alignment horizontal="left" vertical="center" wrapText="1"/>
    </xf>
    <xf numFmtId="0" fontId="9" fillId="0" borderId="0" xfId="0" applyFont="1" applyFill="1" applyAlignment="1">
      <alignment horizontal="left" vertical="center"/>
    </xf>
    <xf numFmtId="0" fontId="9" fillId="0" borderId="0" xfId="0" applyFont="1" applyFill="1" applyAlignment="1">
      <alignment horizontal="left"/>
    </xf>
    <xf numFmtId="0" fontId="14" fillId="0" borderId="0" xfId="0" applyFont="1" applyFill="1" applyAlignment="1">
      <alignment horizontal="left"/>
    </xf>
    <xf numFmtId="0" fontId="0" fillId="0" borderId="0" xfId="0" applyFont="1" applyFill="1" applyAlignment="1">
      <alignment horizontal="left"/>
    </xf>
    <xf numFmtId="0" fontId="10" fillId="0" borderId="0" xfId="0" applyFont="1" applyFill="1" applyAlignment="1">
      <alignment vertical="center"/>
    </xf>
    <xf numFmtId="0" fontId="15" fillId="2" borderId="1" xfId="0" applyFont="1" applyFill="1" applyBorder="1" applyAlignment="1">
      <alignment horizontal="left" vertical="center" wrapText="1"/>
    </xf>
    <xf numFmtId="0" fontId="21" fillId="2" borderId="0" xfId="0" applyFont="1" applyFill="1" applyAlignment="1">
      <alignment horizontal="center" vertical="center" wrapText="1"/>
    </xf>
    <xf numFmtId="0" fontId="10" fillId="0" borderId="0" xfId="0" applyFont="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center" vertical="center"/>
    </xf>
    <xf numFmtId="49" fontId="9" fillId="0" borderId="0" xfId="0" applyNumberFormat="1" applyFont="1" applyFill="1" applyBorder="1" applyAlignment="1">
      <alignment horizontal="left" vertical="top" wrapText="1"/>
    </xf>
    <xf numFmtId="0" fontId="13" fillId="0" borderId="0" xfId="7" applyFont="1" applyFill="1" applyAlignment="1">
      <alignment horizontal="right" vertical="top" wrapText="1"/>
    </xf>
    <xf numFmtId="0" fontId="43" fillId="0" borderId="0" xfId="7" applyFont="1" applyFill="1" applyAlignment="1">
      <alignment horizontal="center" vertical="center" wrapText="1"/>
    </xf>
    <xf numFmtId="0" fontId="12" fillId="0" borderId="3" xfId="7" applyFont="1" applyFill="1" applyBorder="1" applyAlignment="1">
      <alignment horizontal="center" vertical="center" wrapText="1"/>
    </xf>
    <xf numFmtId="0" fontId="12" fillId="0" borderId="8" xfId="7" applyFont="1" applyFill="1" applyBorder="1" applyAlignment="1">
      <alignment horizontal="center" vertical="center" wrapText="1"/>
    </xf>
    <xf numFmtId="0" fontId="12" fillId="0" borderId="6" xfId="7" applyFont="1" applyFill="1" applyBorder="1" applyAlignment="1">
      <alignment horizontal="center" vertical="center" wrapText="1"/>
    </xf>
    <xf numFmtId="0" fontId="16" fillId="0" borderId="1" xfId="7" applyFont="1" applyFill="1" applyBorder="1" applyAlignment="1">
      <alignment horizontal="center" vertical="center" wrapText="1"/>
    </xf>
    <xf numFmtId="0" fontId="15" fillId="0" borderId="1" xfId="7" applyFont="1" applyBorder="1" applyAlignment="1">
      <alignment horizontal="center" vertical="center" wrapText="1"/>
    </xf>
    <xf numFmtId="0" fontId="15" fillId="0" borderId="1" xfId="7" applyFont="1" applyFill="1" applyBorder="1" applyAlignment="1">
      <alignment horizontal="center" vertical="center" wrapText="1"/>
    </xf>
    <xf numFmtId="0" fontId="13" fillId="0" borderId="1" xfId="7" applyFont="1" applyFill="1" applyBorder="1" applyAlignment="1">
      <alignment horizontal="center" vertical="center" wrapText="1"/>
    </xf>
    <xf numFmtId="0" fontId="15" fillId="0" borderId="1" xfId="7" applyFont="1" applyBorder="1" applyAlignment="1">
      <alignment horizontal="center" vertical="center"/>
    </xf>
    <xf numFmtId="2" fontId="49" fillId="0" borderId="15" xfId="7" applyNumberFormat="1" applyFont="1" applyFill="1" applyBorder="1" applyAlignment="1">
      <alignment horizontal="center" vertical="center"/>
    </xf>
    <xf numFmtId="2" fontId="49" fillId="0" borderId="16" xfId="7" applyNumberFormat="1" applyFont="1" applyFill="1" applyBorder="1" applyAlignment="1">
      <alignment horizontal="center" vertical="center"/>
    </xf>
    <xf numFmtId="2" fontId="49" fillId="0" borderId="9" xfId="7" applyNumberFormat="1" applyFont="1" applyFill="1" applyBorder="1" applyAlignment="1">
      <alignment horizontal="center" vertical="center"/>
    </xf>
    <xf numFmtId="2" fontId="49" fillId="0" borderId="10" xfId="7" applyNumberFormat="1" applyFont="1" applyFill="1" applyBorder="1" applyAlignment="1">
      <alignment horizontal="center" vertical="center"/>
    </xf>
    <xf numFmtId="2" fontId="13" fillId="4" borderId="16" xfId="7" applyNumberFormat="1" applyFont="1" applyFill="1" applyBorder="1" applyAlignment="1" applyProtection="1">
      <alignment horizontal="center" vertical="center"/>
      <protection locked="0"/>
    </xf>
    <xf numFmtId="2" fontId="13" fillId="4" borderId="10" xfId="7" applyNumberFormat="1" applyFont="1" applyFill="1" applyBorder="1" applyAlignment="1" applyProtection="1">
      <alignment horizontal="center" vertical="center"/>
      <protection locked="0"/>
    </xf>
    <xf numFmtId="2" fontId="49" fillId="0" borderId="4" xfId="7" applyNumberFormat="1" applyFont="1" applyFill="1" applyBorder="1" applyAlignment="1">
      <alignment horizontal="center" vertical="top" wrapText="1"/>
    </xf>
    <xf numFmtId="2" fontId="49" fillId="0" borderId="7" xfId="7" applyNumberFormat="1" applyFont="1" applyFill="1" applyBorder="1" applyAlignment="1">
      <alignment horizontal="center" vertical="top" wrapText="1"/>
    </xf>
    <xf numFmtId="2" fontId="12" fillId="0" borderId="1" xfId="7" applyNumberFormat="1" applyFont="1" applyFill="1" applyBorder="1" applyAlignment="1">
      <alignment horizontal="center" vertical="center"/>
    </xf>
    <xf numFmtId="0" fontId="12" fillId="0" borderId="0" xfId="7" applyFont="1" applyAlignment="1">
      <alignment vertical="center" wrapText="1"/>
    </xf>
    <xf numFmtId="2" fontId="13" fillId="0" borderId="1" xfId="7" applyNumberFormat="1" applyFont="1" applyFill="1" applyBorder="1" applyAlignment="1">
      <alignment horizontal="center" vertical="top"/>
    </xf>
    <xf numFmtId="0" fontId="37" fillId="0" borderId="4" xfId="7" applyFont="1" applyBorder="1" applyAlignment="1">
      <alignment horizontal="center"/>
    </xf>
    <xf numFmtId="0" fontId="37" fillId="0" borderId="7" xfId="7" applyFont="1" applyBorder="1" applyAlignment="1">
      <alignment horizontal="center"/>
    </xf>
    <xf numFmtId="0" fontId="37" fillId="0" borderId="5" xfId="7" applyFont="1" applyBorder="1" applyAlignment="1">
      <alignment horizontal="center"/>
    </xf>
    <xf numFmtId="0" fontId="52" fillId="0" borderId="0" xfId="7" applyFont="1" applyFill="1" applyBorder="1" applyAlignment="1">
      <alignment horizontal="center" vertical="center" wrapText="1"/>
    </xf>
    <xf numFmtId="0" fontId="37" fillId="0" borderId="1" xfId="7" applyFont="1" applyFill="1" applyBorder="1" applyAlignment="1">
      <alignment horizontal="center" vertical="center" wrapText="1"/>
    </xf>
    <xf numFmtId="0" fontId="37" fillId="0" borderId="1" xfId="7" applyFont="1" applyFill="1" applyBorder="1" applyAlignment="1">
      <alignment horizontal="center" vertical="center"/>
    </xf>
    <xf numFmtId="0" fontId="37" fillId="0" borderId="1" xfId="7" applyFont="1" applyBorder="1" applyAlignment="1">
      <alignment horizontal="center" vertical="center" wrapText="1"/>
    </xf>
    <xf numFmtId="0" fontId="37" fillId="0" borderId="1" xfId="7" applyFont="1" applyBorder="1" applyAlignment="1">
      <alignment horizontal="center" vertical="center"/>
    </xf>
    <xf numFmtId="0" fontId="37" fillId="0" borderId="4" xfId="7" applyFont="1" applyFill="1" applyBorder="1" applyAlignment="1">
      <alignment horizontal="center" vertical="center" wrapText="1"/>
    </xf>
    <xf numFmtId="0" fontId="37" fillId="0" borderId="7" xfId="7" applyFont="1" applyFill="1" applyBorder="1" applyAlignment="1">
      <alignment horizontal="center" vertical="center" wrapText="1"/>
    </xf>
    <xf numFmtId="0" fontId="37" fillId="0" borderId="5" xfId="7" applyFont="1" applyFill="1" applyBorder="1" applyAlignment="1">
      <alignment horizontal="center" vertical="center" wrapText="1"/>
    </xf>
    <xf numFmtId="0" fontId="12" fillId="0" borderId="0" xfId="0" applyFont="1" applyBorder="1" applyAlignment="1">
      <alignment horizontal="left" vertical="top" wrapText="1"/>
    </xf>
    <xf numFmtId="0" fontId="10" fillId="0" borderId="0" xfId="7" applyFont="1" applyFill="1" applyAlignment="1">
      <alignment horizontal="center" vertical="center" wrapText="1"/>
    </xf>
    <xf numFmtId="0" fontId="7" fillId="0" borderId="1" xfId="1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0"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9" fillId="0" borderId="0" xfId="0" applyFont="1" applyFill="1" applyAlignment="1">
      <alignment horizontal="center" vertical="top" wrapText="1"/>
    </xf>
    <xf numFmtId="0" fontId="15" fillId="0" borderId="0" xfId="0" applyFont="1" applyFill="1" applyBorder="1" applyAlignment="1">
      <alignment horizontal="left" vertical="center" wrapText="1"/>
    </xf>
    <xf numFmtId="0" fontId="9" fillId="0" borderId="0" xfId="0" applyFont="1" applyFill="1" applyAlignment="1">
      <alignment horizontal="left" vertical="center" wrapText="1"/>
    </xf>
    <xf numFmtId="0" fontId="16" fillId="2" borderId="4" xfId="0" applyNumberFormat="1" applyFont="1" applyFill="1" applyBorder="1" applyAlignment="1">
      <alignment horizontal="center" vertical="center"/>
    </xf>
    <xf numFmtId="0" fontId="16" fillId="2" borderId="7" xfId="0" applyNumberFormat="1" applyFont="1" applyFill="1" applyBorder="1" applyAlignment="1">
      <alignment horizontal="center" vertical="center"/>
    </xf>
    <xf numFmtId="0" fontId="16" fillId="2" borderId="5" xfId="0" applyNumberFormat="1" applyFont="1" applyFill="1" applyBorder="1" applyAlignment="1">
      <alignment horizontal="center" vertical="center"/>
    </xf>
    <xf numFmtId="0" fontId="13" fillId="0" borderId="0" xfId="0" applyFont="1" applyFill="1" applyBorder="1" applyAlignment="1">
      <alignment horizontal="center" vertical="center"/>
    </xf>
    <xf numFmtId="0" fontId="9" fillId="0" borderId="0" xfId="0" applyFont="1" applyAlignment="1">
      <alignment horizontal="left" wrapText="1"/>
    </xf>
    <xf numFmtId="0" fontId="9" fillId="0" borderId="0" xfId="0" applyFont="1" applyFill="1" applyAlignment="1">
      <alignment horizontal="left" vertical="top"/>
    </xf>
    <xf numFmtId="0" fontId="10" fillId="0" borderId="0" xfId="9" applyFont="1" applyAlignment="1">
      <alignment horizontal="center" vertical="center" wrapText="1"/>
    </xf>
    <xf numFmtId="0" fontId="22" fillId="0" borderId="0" xfId="9" applyFont="1" applyBorder="1" applyAlignment="1">
      <alignment horizontal="left" vertical="center" wrapText="1"/>
    </xf>
    <xf numFmtId="4" fontId="13" fillId="0" borderId="4" xfId="9" applyNumberFormat="1" applyFont="1" applyFill="1" applyBorder="1" applyAlignment="1">
      <alignment horizontal="center" vertical="center" wrapText="1"/>
    </xf>
    <xf numFmtId="4" fontId="13" fillId="0" borderId="5" xfId="9" applyNumberFormat="1" applyFont="1" applyFill="1" applyBorder="1" applyAlignment="1">
      <alignment horizontal="center" vertical="center" wrapText="1"/>
    </xf>
    <xf numFmtId="0" fontId="9" fillId="0" borderId="0" xfId="0" applyFont="1" applyAlignment="1">
      <alignment horizontal="left" vertical="center" wrapText="1"/>
    </xf>
    <xf numFmtId="0" fontId="13" fillId="0" borderId="0" xfId="1" applyFont="1" applyFill="1" applyBorder="1" applyAlignment="1">
      <alignment horizontal="right" wrapText="1"/>
    </xf>
    <xf numFmtId="0" fontId="70" fillId="0" borderId="0" xfId="2"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0" fillId="0" borderId="0" xfId="0" applyFont="1" applyFill="1" applyAlignment="1">
      <alignment horizontal="center" vertical="top" wrapText="1"/>
    </xf>
    <xf numFmtId="0" fontId="12" fillId="0" borderId="4" xfId="0" applyFont="1" applyBorder="1" applyAlignment="1">
      <alignment horizontal="center" vertical="center"/>
    </xf>
    <xf numFmtId="0" fontId="12" fillId="0" borderId="7" xfId="0" applyFont="1" applyBorder="1" applyAlignment="1">
      <alignment horizontal="center" vertical="center"/>
    </xf>
    <xf numFmtId="0" fontId="12" fillId="0" borderId="5" xfId="0" applyFont="1" applyBorder="1" applyAlignment="1">
      <alignment horizontal="center" vertical="center"/>
    </xf>
    <xf numFmtId="0" fontId="10" fillId="0" borderId="0" xfId="0" applyFont="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6" fillId="0" borderId="1"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2" fillId="0" borderId="1" xfId="0" applyFont="1" applyBorder="1" applyAlignment="1">
      <alignment vertical="center" wrapText="1"/>
    </xf>
    <xf numFmtId="0" fontId="12" fillId="0" borderId="0" xfId="0" applyFont="1"/>
    <xf numFmtId="0" fontId="15" fillId="0" borderId="3" xfId="0" applyFont="1" applyBorder="1" applyAlignment="1">
      <alignment horizontal="center" vertical="center"/>
    </xf>
    <xf numFmtId="0" fontId="15" fillId="0" borderId="6" xfId="0" applyFont="1" applyBorder="1" applyAlignment="1">
      <alignment horizontal="center" vertical="center"/>
    </xf>
    <xf numFmtId="14" fontId="15" fillId="0" borderId="3" xfId="0" applyNumberFormat="1" applyFont="1" applyBorder="1" applyAlignment="1">
      <alignment horizontal="center" vertical="center"/>
    </xf>
    <xf numFmtId="14" fontId="15" fillId="0" borderId="6" xfId="0" applyNumberFormat="1" applyFont="1" applyBorder="1" applyAlignment="1">
      <alignment horizontal="center" vertical="center"/>
    </xf>
    <xf numFmtId="0" fontId="15" fillId="0" borderId="1" xfId="0" applyFont="1" applyBorder="1" applyAlignment="1">
      <alignment vertical="center"/>
    </xf>
    <xf numFmtId="0" fontId="12" fillId="0" borderId="0" xfId="0" applyFont="1" applyBorder="1"/>
    <xf numFmtId="0" fontId="15" fillId="0" borderId="3" xfId="0" applyFont="1" applyBorder="1" applyAlignment="1">
      <alignment vertical="center"/>
    </xf>
    <xf numFmtId="0" fontId="12" fillId="0" borderId="0" xfId="0" applyFont="1" applyAlignment="1">
      <alignment wrapText="1"/>
    </xf>
    <xf numFmtId="0" fontId="12" fillId="0" borderId="0" xfId="0" applyFont="1" applyBorder="1" applyAlignment="1">
      <alignment wrapText="1"/>
    </xf>
    <xf numFmtId="2" fontId="12" fillId="2" borderId="3" xfId="3" applyNumberFormat="1" applyFont="1" applyFill="1" applyBorder="1" applyAlignment="1">
      <alignment horizontal="center" vertical="center" textRotation="255"/>
    </xf>
    <xf numFmtId="2" fontId="12" fillId="2" borderId="8" xfId="3" applyNumberFormat="1" applyFont="1" applyFill="1" applyBorder="1" applyAlignment="1">
      <alignment horizontal="center" vertical="center" textRotation="255"/>
    </xf>
    <xf numFmtId="2" fontId="12" fillId="2" borderId="6" xfId="3" applyNumberFormat="1" applyFont="1" applyFill="1" applyBorder="1" applyAlignment="1">
      <alignment horizontal="center" vertical="center" textRotation="255"/>
    </xf>
    <xf numFmtId="0" fontId="49" fillId="0" borderId="0" xfId="0" applyFont="1" applyFill="1" applyBorder="1" applyAlignment="1">
      <alignment horizontal="center" vertical="center"/>
    </xf>
    <xf numFmtId="49" fontId="13" fillId="0" borderId="3" xfId="3" applyNumberFormat="1" applyFont="1" applyFill="1" applyBorder="1" applyAlignment="1">
      <alignment horizontal="center" vertical="center" wrapText="1"/>
    </xf>
    <xf numFmtId="49" fontId="13" fillId="0" borderId="6" xfId="3" applyNumberFormat="1" applyFont="1" applyFill="1" applyBorder="1" applyAlignment="1">
      <alignment horizontal="center" vertical="center" wrapText="1"/>
    </xf>
    <xf numFmtId="2" fontId="9" fillId="2" borderId="3" xfId="3" applyNumberFormat="1" applyFont="1" applyFill="1" applyBorder="1" applyAlignment="1">
      <alignment horizontal="center" vertical="center" textRotation="255"/>
    </xf>
    <xf numFmtId="2" fontId="9" fillId="2" borderId="8" xfId="3" applyNumberFormat="1" applyFont="1" applyFill="1" applyBorder="1" applyAlignment="1">
      <alignment horizontal="center" vertical="center" textRotation="255"/>
    </xf>
    <xf numFmtId="2" fontId="9" fillId="2" borderId="6" xfId="3" applyNumberFormat="1" applyFont="1" applyFill="1" applyBorder="1" applyAlignment="1">
      <alignment horizontal="center" vertical="center" textRotation="255"/>
    </xf>
    <xf numFmtId="0" fontId="11" fillId="0" borderId="0" xfId="0" applyFont="1" applyFill="1" applyAlignment="1">
      <alignment horizontal="center" vertical="center" wrapText="1"/>
    </xf>
    <xf numFmtId="49" fontId="13" fillId="0" borderId="3" xfId="12" applyNumberFormat="1" applyFont="1" applyFill="1" applyBorder="1" applyAlignment="1">
      <alignment horizontal="center" vertical="center" wrapText="1"/>
    </xf>
    <xf numFmtId="49" fontId="13" fillId="0" borderId="6" xfId="12" applyNumberFormat="1" applyFont="1" applyFill="1" applyBorder="1" applyAlignment="1">
      <alignment horizontal="center" vertical="center" wrapText="1"/>
    </xf>
    <xf numFmtId="2" fontId="12" fillId="2" borderId="1" xfId="12" applyNumberFormat="1" applyFont="1" applyFill="1" applyBorder="1" applyAlignment="1">
      <alignment horizontal="center" vertical="center" textRotation="255" readingOrder="1"/>
    </xf>
    <xf numFmtId="0" fontId="13" fillId="0" borderId="0" xfId="0" applyFont="1" applyAlignment="1">
      <alignment horizontal="right"/>
    </xf>
    <xf numFmtId="0" fontId="13" fillId="0" borderId="0" xfId="0" applyFont="1" applyAlignment="1">
      <alignment horizontal="right" vertical="center"/>
    </xf>
    <xf numFmtId="49" fontId="13" fillId="0" borderId="1" xfId="12" applyNumberFormat="1" applyFont="1" applyFill="1" applyBorder="1" applyAlignment="1">
      <alignment horizontal="center" vertical="center" wrapText="1"/>
    </xf>
    <xf numFmtId="0" fontId="11" fillId="0" borderId="0" xfId="0" applyFont="1" applyAlignment="1">
      <alignment horizontal="center" vertical="center" wrapText="1"/>
    </xf>
    <xf numFmtId="0" fontId="10" fillId="0" borderId="0" xfId="0" applyFont="1" applyFill="1" applyAlignment="1">
      <alignment horizontal="right" vertical="top"/>
    </xf>
    <xf numFmtId="0" fontId="13" fillId="0" borderId="0" xfId="0" applyFont="1" applyBorder="1" applyAlignment="1">
      <alignment horizontal="center" vertical="center" wrapText="1"/>
    </xf>
    <xf numFmtId="2" fontId="12" fillId="2" borderId="1" xfId="0" applyNumberFormat="1" applyFont="1" applyFill="1" applyBorder="1" applyAlignment="1">
      <alignment horizontal="center" vertical="center"/>
    </xf>
    <xf numFmtId="0" fontId="46" fillId="0" borderId="0" xfId="0" applyFont="1" applyFill="1" applyAlignment="1">
      <alignment horizontal="right" vertical="top"/>
    </xf>
    <xf numFmtId="0" fontId="11" fillId="0" borderId="0" xfId="0" applyFont="1" applyFill="1" applyBorder="1" applyAlignment="1">
      <alignment horizontal="center"/>
    </xf>
    <xf numFmtId="0" fontId="20" fillId="0" borderId="0" xfId="0" applyFont="1" applyFill="1" applyBorder="1" applyAlignment="1">
      <alignment horizontal="center"/>
    </xf>
    <xf numFmtId="0" fontId="32"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0" borderId="0" xfId="0" applyFont="1" applyAlignment="1">
      <alignment horizontal="center" vertical="center" wrapText="1"/>
    </xf>
    <xf numFmtId="0" fontId="13" fillId="4" borderId="12" xfId="0" applyFont="1" applyFill="1" applyBorder="1" applyAlignment="1">
      <alignment horizontal="center" vertical="center" wrapText="1"/>
    </xf>
    <xf numFmtId="0" fontId="13" fillId="4" borderId="14" xfId="0" applyFont="1" applyFill="1" applyBorder="1" applyAlignment="1">
      <alignment horizontal="center" vertical="center" wrapText="1"/>
    </xf>
    <xf numFmtId="4" fontId="9" fillId="2" borderId="1" xfId="13" applyNumberFormat="1" applyFont="1" applyFill="1" applyBorder="1" applyAlignment="1">
      <alignment horizontal="center" vertical="center" wrapText="1"/>
    </xf>
    <xf numFmtId="0" fontId="13" fillId="0" borderId="0" xfId="0" applyFont="1" applyFill="1" applyAlignment="1">
      <alignment horizontal="right" vertical="top"/>
    </xf>
    <xf numFmtId="0" fontId="13" fillId="4" borderId="1" xfId="2" applyFont="1" applyFill="1" applyBorder="1" applyAlignment="1">
      <alignment horizontal="center" vertical="center" wrapText="1"/>
    </xf>
    <xf numFmtId="2" fontId="13" fillId="4" borderId="1" xfId="2" applyNumberFormat="1" applyFont="1" applyFill="1" applyBorder="1" applyAlignment="1">
      <alignment horizontal="center" vertical="center" wrapText="1"/>
    </xf>
    <xf numFmtId="0" fontId="11" fillId="0" borderId="0" xfId="2" applyFont="1" applyFill="1" applyBorder="1" applyAlignment="1">
      <alignment horizontal="center" vertical="center" wrapText="1"/>
    </xf>
    <xf numFmtId="0" fontId="11" fillId="0" borderId="0" xfId="2" applyFont="1" applyFill="1" applyBorder="1" applyAlignment="1">
      <alignment horizontal="center" vertical="center"/>
    </xf>
    <xf numFmtId="0" fontId="11" fillId="0" borderId="2" xfId="2" applyFont="1" applyFill="1" applyBorder="1" applyAlignment="1">
      <alignment horizontal="center" vertical="center"/>
    </xf>
    <xf numFmtId="0" fontId="9" fillId="4" borderId="1" xfId="2" applyFont="1" applyFill="1" applyBorder="1" applyAlignment="1">
      <alignment horizontal="center" vertical="center" wrapText="1"/>
    </xf>
    <xf numFmtId="0" fontId="13" fillId="4" borderId="4" xfId="2" applyFont="1" applyFill="1" applyBorder="1" applyAlignment="1">
      <alignment horizontal="center" vertical="center" wrapText="1"/>
    </xf>
    <xf numFmtId="2" fontId="13" fillId="4" borderId="5" xfId="2" applyNumberFormat="1" applyFont="1" applyFill="1" applyBorder="1" applyAlignment="1">
      <alignment horizontal="center" vertical="center" wrapText="1"/>
    </xf>
    <xf numFmtId="0" fontId="13" fillId="4" borderId="3" xfId="2" applyFont="1" applyFill="1" applyBorder="1" applyAlignment="1">
      <alignment horizontal="center" vertical="center" wrapText="1"/>
    </xf>
    <xf numFmtId="0" fontId="13" fillId="4" borderId="6" xfId="2" applyFont="1" applyFill="1" applyBorder="1" applyAlignment="1">
      <alignment horizontal="center" vertical="center" wrapText="1"/>
    </xf>
    <xf numFmtId="0" fontId="0" fillId="0" borderId="0" xfId="0" applyAlignment="1"/>
  </cellXfs>
  <cellStyles count="15">
    <cellStyle name="20% - Accent1 2" xfId="6"/>
    <cellStyle name="20% - Accent1 3" xfId="13"/>
    <cellStyle name="Hyperlink" xfId="14" builtinId="8"/>
    <cellStyle name="Normal" xfId="0" builtinId="0"/>
    <cellStyle name="Normal 2" xfId="4"/>
    <cellStyle name="Normal 2 2" xfId="5"/>
    <cellStyle name="Normal 3" xfId="7"/>
    <cellStyle name="Normal 4" xfId="9"/>
    <cellStyle name="Normal 5" xfId="11"/>
    <cellStyle name="Обычный 2" xfId="10"/>
    <cellStyle name="Обычный 2 2" xfId="3"/>
    <cellStyle name="Обычный 2 2 2" xfId="12"/>
    <cellStyle name="Обычный 3 2" xfId="2"/>
    <cellStyle name="Обычный 4" xfId="1"/>
    <cellStyle name="Обычный 4 2" xfId="8"/>
  </cellStyles>
  <dxfs count="0"/>
  <tableStyles count="0" defaultTableStyle="TableStyleMedium2" defaultPivotStyle="PivotStyleLight16"/>
  <colors>
    <mruColors>
      <color rgb="FFFF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pageSetUpPr fitToPage="1"/>
  </sheetPr>
  <dimension ref="A1:C68"/>
  <sheetViews>
    <sheetView topLeftCell="A34" zoomScale="93" zoomScaleNormal="93" workbookViewId="0">
      <selection activeCell="C2" sqref="C2"/>
    </sheetView>
  </sheetViews>
  <sheetFormatPr defaultColWidth="9.140625" defaultRowHeight="23.25" x14ac:dyDescent="0.35"/>
  <cols>
    <col min="1" max="1" width="4.28515625" style="74" bestFit="1" customWidth="1"/>
    <col min="2" max="2" width="5.28515625" style="75" bestFit="1" customWidth="1"/>
    <col min="3" max="3" width="87.85546875" style="74" customWidth="1"/>
    <col min="4" max="4" width="30" style="74" customWidth="1"/>
    <col min="5" max="16384" width="9.140625" style="74"/>
  </cols>
  <sheetData>
    <row r="1" spans="1:3" x14ac:dyDescent="0.35">
      <c r="C1" s="110" t="s">
        <v>469</v>
      </c>
    </row>
    <row r="2" spans="1:3" x14ac:dyDescent="0.35">
      <c r="C2" s="111" t="s">
        <v>534</v>
      </c>
    </row>
    <row r="3" spans="1:3" x14ac:dyDescent="0.35">
      <c r="C3" s="111"/>
    </row>
    <row r="4" spans="1:3" ht="37.9" customHeight="1" x14ac:dyDescent="0.35">
      <c r="A4" s="523" t="s">
        <v>523</v>
      </c>
      <c r="B4" s="523"/>
      <c r="C4" s="523"/>
    </row>
    <row r="5" spans="1:3" ht="21.75" customHeight="1" x14ac:dyDescent="0.35">
      <c r="A5" s="107"/>
      <c r="B5" s="107"/>
      <c r="C5" s="107"/>
    </row>
    <row r="6" spans="1:3" ht="31.5" x14ac:dyDescent="0.35">
      <c r="A6" s="118" t="s">
        <v>0</v>
      </c>
      <c r="B6" s="118" t="s">
        <v>229</v>
      </c>
      <c r="C6" s="118" t="s">
        <v>228</v>
      </c>
    </row>
    <row r="7" spans="1:3" x14ac:dyDescent="0.35">
      <c r="A7" s="33">
        <v>1</v>
      </c>
      <c r="B7" s="33" t="s">
        <v>80</v>
      </c>
      <c r="C7" s="76" t="s">
        <v>142</v>
      </c>
    </row>
    <row r="8" spans="1:3" x14ac:dyDescent="0.35">
      <c r="A8" s="33">
        <v>2</v>
      </c>
      <c r="B8" s="33" t="s">
        <v>81</v>
      </c>
      <c r="C8" s="76" t="s">
        <v>82</v>
      </c>
    </row>
    <row r="9" spans="1:3" x14ac:dyDescent="0.35">
      <c r="A9" s="33">
        <v>3</v>
      </c>
      <c r="B9" s="33" t="s">
        <v>84</v>
      </c>
      <c r="C9" s="76" t="s">
        <v>4</v>
      </c>
    </row>
    <row r="10" spans="1:3" x14ac:dyDescent="0.35">
      <c r="A10" s="33">
        <v>4</v>
      </c>
      <c r="B10" s="33" t="s">
        <v>90</v>
      </c>
      <c r="C10" s="76" t="s">
        <v>5</v>
      </c>
    </row>
    <row r="11" spans="1:3" x14ac:dyDescent="0.35">
      <c r="A11" s="33">
        <v>5</v>
      </c>
      <c r="B11" s="33" t="s">
        <v>86</v>
      </c>
      <c r="C11" s="76" t="s">
        <v>31</v>
      </c>
    </row>
    <row r="12" spans="1:3" x14ac:dyDescent="0.35">
      <c r="A12" s="33">
        <v>6</v>
      </c>
      <c r="B12" s="33" t="s">
        <v>88</v>
      </c>
      <c r="C12" s="76" t="s">
        <v>77</v>
      </c>
    </row>
    <row r="13" spans="1:3" x14ac:dyDescent="0.35">
      <c r="A13" s="33">
        <v>7</v>
      </c>
      <c r="B13" s="33" t="s">
        <v>98</v>
      </c>
      <c r="C13" s="76" t="s">
        <v>143</v>
      </c>
    </row>
    <row r="14" spans="1:3" x14ac:dyDescent="0.35">
      <c r="A14" s="33">
        <v>8</v>
      </c>
      <c r="B14" s="33" t="s">
        <v>89</v>
      </c>
      <c r="C14" s="76" t="s">
        <v>9</v>
      </c>
    </row>
    <row r="15" spans="1:3" x14ac:dyDescent="0.35">
      <c r="A15" s="33">
        <v>9</v>
      </c>
      <c r="B15" s="33" t="s">
        <v>102</v>
      </c>
      <c r="C15" s="76" t="s">
        <v>56</v>
      </c>
    </row>
    <row r="16" spans="1:3" x14ac:dyDescent="0.35">
      <c r="A16" s="33">
        <v>10</v>
      </c>
      <c r="B16" s="33" t="s">
        <v>104</v>
      </c>
      <c r="C16" s="76" t="s">
        <v>57</v>
      </c>
    </row>
    <row r="17" spans="1:3" x14ac:dyDescent="0.35">
      <c r="A17" s="33">
        <v>11</v>
      </c>
      <c r="B17" s="33" t="s">
        <v>91</v>
      </c>
      <c r="C17" s="76" t="s">
        <v>471</v>
      </c>
    </row>
    <row r="18" spans="1:3" x14ac:dyDescent="0.35">
      <c r="A18" s="33">
        <v>12</v>
      </c>
      <c r="B18" s="33" t="s">
        <v>92</v>
      </c>
      <c r="C18" s="76" t="s">
        <v>28</v>
      </c>
    </row>
    <row r="19" spans="1:3" x14ac:dyDescent="0.35">
      <c r="A19" s="33">
        <v>13</v>
      </c>
      <c r="B19" s="33" t="s">
        <v>94</v>
      </c>
      <c r="C19" s="76" t="s">
        <v>95</v>
      </c>
    </row>
    <row r="20" spans="1:3" x14ac:dyDescent="0.35">
      <c r="A20" s="33">
        <v>14</v>
      </c>
      <c r="B20" s="33" t="s">
        <v>112</v>
      </c>
      <c r="C20" s="76" t="s">
        <v>141</v>
      </c>
    </row>
    <row r="21" spans="1:3" x14ac:dyDescent="0.35">
      <c r="A21" s="33">
        <v>15</v>
      </c>
      <c r="B21" s="33" t="s">
        <v>96</v>
      </c>
      <c r="C21" s="76" t="s">
        <v>27</v>
      </c>
    </row>
    <row r="22" spans="1:3" x14ac:dyDescent="0.35">
      <c r="A22" s="33">
        <v>16</v>
      </c>
      <c r="B22" s="33" t="s">
        <v>97</v>
      </c>
      <c r="C22" s="76" t="s">
        <v>12</v>
      </c>
    </row>
    <row r="23" spans="1:3" x14ac:dyDescent="0.35">
      <c r="A23" s="33">
        <v>17</v>
      </c>
      <c r="B23" s="33" t="s">
        <v>99</v>
      </c>
      <c r="C23" s="76" t="s">
        <v>234</v>
      </c>
    </row>
    <row r="24" spans="1:3" x14ac:dyDescent="0.35">
      <c r="A24" s="33">
        <v>18</v>
      </c>
      <c r="B24" s="33" t="s">
        <v>120</v>
      </c>
      <c r="C24" s="76" t="s">
        <v>44</v>
      </c>
    </row>
    <row r="25" spans="1:3" x14ac:dyDescent="0.35">
      <c r="A25" s="33">
        <v>19</v>
      </c>
      <c r="B25" s="33" t="s">
        <v>100</v>
      </c>
      <c r="C25" s="76" t="s">
        <v>13</v>
      </c>
    </row>
    <row r="26" spans="1:3" x14ac:dyDescent="0.35">
      <c r="A26" s="33">
        <v>20</v>
      </c>
      <c r="B26" s="33" t="s">
        <v>101</v>
      </c>
      <c r="C26" s="76" t="s">
        <v>14</v>
      </c>
    </row>
    <row r="27" spans="1:3" x14ac:dyDescent="0.35">
      <c r="A27" s="33">
        <v>21</v>
      </c>
      <c r="B27" s="33" t="s">
        <v>126</v>
      </c>
      <c r="C27" s="76" t="s">
        <v>60</v>
      </c>
    </row>
    <row r="28" spans="1:3" x14ac:dyDescent="0.35">
      <c r="A28" s="33">
        <v>22</v>
      </c>
      <c r="B28" s="33" t="s">
        <v>128</v>
      </c>
      <c r="C28" s="76" t="s">
        <v>45</v>
      </c>
    </row>
    <row r="29" spans="1:3" x14ac:dyDescent="0.35">
      <c r="A29" s="33">
        <v>23</v>
      </c>
      <c r="B29" s="33" t="s">
        <v>103</v>
      </c>
      <c r="C29" s="76" t="s">
        <v>29</v>
      </c>
    </row>
    <row r="30" spans="1:3" x14ac:dyDescent="0.35">
      <c r="A30" s="33">
        <v>24</v>
      </c>
      <c r="B30" s="33" t="s">
        <v>105</v>
      </c>
      <c r="C30" s="76" t="s">
        <v>233</v>
      </c>
    </row>
    <row r="31" spans="1:3" x14ac:dyDescent="0.35">
      <c r="A31" s="33">
        <v>25</v>
      </c>
      <c r="B31" s="33" t="s">
        <v>106</v>
      </c>
      <c r="C31" s="76" t="s">
        <v>30</v>
      </c>
    </row>
    <row r="32" spans="1:3" x14ac:dyDescent="0.35">
      <c r="A32" s="33">
        <v>26</v>
      </c>
      <c r="B32" s="33" t="s">
        <v>107</v>
      </c>
      <c r="C32" s="76" t="s">
        <v>108</v>
      </c>
    </row>
    <row r="33" spans="1:3" x14ac:dyDescent="0.35">
      <c r="A33" s="33">
        <v>27</v>
      </c>
      <c r="B33" s="33" t="s">
        <v>109</v>
      </c>
      <c r="C33" s="76" t="s">
        <v>145</v>
      </c>
    </row>
    <row r="34" spans="1:3" x14ac:dyDescent="0.35">
      <c r="A34" s="33">
        <v>28</v>
      </c>
      <c r="B34" s="33" t="s">
        <v>110</v>
      </c>
      <c r="C34" s="76" t="s">
        <v>111</v>
      </c>
    </row>
    <row r="35" spans="1:3" x14ac:dyDescent="0.35">
      <c r="A35" s="33">
        <v>29</v>
      </c>
      <c r="B35" s="33" t="s">
        <v>227</v>
      </c>
      <c r="C35" s="76" t="s">
        <v>146</v>
      </c>
    </row>
    <row r="36" spans="1:3" x14ac:dyDescent="0.35">
      <c r="A36" s="33">
        <v>30</v>
      </c>
      <c r="B36" s="33" t="s">
        <v>226</v>
      </c>
      <c r="C36" s="76" t="s">
        <v>18</v>
      </c>
    </row>
    <row r="37" spans="1:3" x14ac:dyDescent="0.35">
      <c r="A37" s="33">
        <v>31</v>
      </c>
      <c r="B37" s="33" t="s">
        <v>129</v>
      </c>
      <c r="C37" s="76" t="s">
        <v>50</v>
      </c>
    </row>
    <row r="38" spans="1:3" x14ac:dyDescent="0.35">
      <c r="A38" s="33">
        <v>32</v>
      </c>
      <c r="B38" s="33" t="s">
        <v>130</v>
      </c>
      <c r="C38" s="76" t="s">
        <v>19</v>
      </c>
    </row>
    <row r="39" spans="1:3" x14ac:dyDescent="0.35">
      <c r="A39" s="33">
        <v>33</v>
      </c>
      <c r="B39" s="33" t="s">
        <v>113</v>
      </c>
      <c r="C39" s="76" t="s">
        <v>20</v>
      </c>
    </row>
    <row r="40" spans="1:3" ht="26.45" customHeight="1" x14ac:dyDescent="0.35">
      <c r="A40" s="33">
        <v>34</v>
      </c>
      <c r="B40" s="33" t="s">
        <v>131</v>
      </c>
      <c r="C40" s="76" t="s">
        <v>147</v>
      </c>
    </row>
    <row r="41" spans="1:3" x14ac:dyDescent="0.35">
      <c r="A41" s="33">
        <v>35</v>
      </c>
      <c r="B41" s="33" t="s">
        <v>132</v>
      </c>
      <c r="C41" s="76" t="s">
        <v>61</v>
      </c>
    </row>
    <row r="42" spans="1:3" x14ac:dyDescent="0.35">
      <c r="A42" s="33">
        <v>36</v>
      </c>
      <c r="B42" s="33" t="s">
        <v>114</v>
      </c>
      <c r="C42" s="76" t="s">
        <v>21</v>
      </c>
    </row>
    <row r="43" spans="1:3" x14ac:dyDescent="0.35">
      <c r="A43" s="33">
        <v>37</v>
      </c>
      <c r="B43" s="33" t="s">
        <v>115</v>
      </c>
      <c r="C43" s="76" t="s">
        <v>51</v>
      </c>
    </row>
    <row r="44" spans="1:3" x14ac:dyDescent="0.35">
      <c r="A44" s="33">
        <v>38</v>
      </c>
      <c r="B44" s="33" t="s">
        <v>116</v>
      </c>
      <c r="C44" s="76" t="s">
        <v>22</v>
      </c>
    </row>
    <row r="45" spans="1:3" x14ac:dyDescent="0.35">
      <c r="A45" s="33">
        <v>39</v>
      </c>
      <c r="B45" s="33" t="s">
        <v>117</v>
      </c>
      <c r="C45" s="76" t="s">
        <v>23</v>
      </c>
    </row>
    <row r="46" spans="1:3" x14ac:dyDescent="0.35">
      <c r="A46" s="33">
        <v>40</v>
      </c>
      <c r="B46" s="33" t="s">
        <v>118</v>
      </c>
      <c r="C46" s="76" t="s">
        <v>62</v>
      </c>
    </row>
    <row r="47" spans="1:3" x14ac:dyDescent="0.35">
      <c r="A47" s="33">
        <v>41</v>
      </c>
      <c r="B47" s="33" t="s">
        <v>119</v>
      </c>
      <c r="C47" s="76" t="s">
        <v>447</v>
      </c>
    </row>
    <row r="48" spans="1:3" x14ac:dyDescent="0.35">
      <c r="A48" s="33">
        <v>42</v>
      </c>
      <c r="B48" s="33" t="s">
        <v>133</v>
      </c>
      <c r="C48" s="76" t="s">
        <v>25</v>
      </c>
    </row>
    <row r="49" spans="1:3" x14ac:dyDescent="0.35">
      <c r="A49" s="33">
        <v>43</v>
      </c>
      <c r="B49" s="33" t="s">
        <v>134</v>
      </c>
      <c r="C49" s="76" t="s">
        <v>26</v>
      </c>
    </row>
    <row r="50" spans="1:3" x14ac:dyDescent="0.35">
      <c r="A50" s="33">
        <v>44</v>
      </c>
      <c r="B50" s="33" t="s">
        <v>121</v>
      </c>
      <c r="C50" s="76" t="s">
        <v>230</v>
      </c>
    </row>
    <row r="51" spans="1:3" x14ac:dyDescent="0.35">
      <c r="A51" s="33">
        <v>45</v>
      </c>
      <c r="B51" s="33" t="s">
        <v>135</v>
      </c>
      <c r="C51" s="76" t="s">
        <v>149</v>
      </c>
    </row>
    <row r="52" spans="1:3" x14ac:dyDescent="0.35">
      <c r="A52" s="33">
        <v>46</v>
      </c>
      <c r="B52" s="33" t="s">
        <v>122</v>
      </c>
      <c r="C52" s="76" t="s">
        <v>48</v>
      </c>
    </row>
    <row r="53" spans="1:3" x14ac:dyDescent="0.35">
      <c r="A53" s="33">
        <v>47</v>
      </c>
      <c r="B53" s="33" t="s">
        <v>123</v>
      </c>
      <c r="C53" s="76" t="s">
        <v>79</v>
      </c>
    </row>
    <row r="54" spans="1:3" x14ac:dyDescent="0.35">
      <c r="A54" s="33">
        <v>48</v>
      </c>
      <c r="B54" s="33" t="s">
        <v>136</v>
      </c>
      <c r="C54" s="76" t="s">
        <v>53</v>
      </c>
    </row>
    <row r="55" spans="1:3" x14ac:dyDescent="0.35">
      <c r="A55" s="33">
        <v>49</v>
      </c>
      <c r="B55" s="33" t="s">
        <v>124</v>
      </c>
      <c r="C55" s="76" t="s">
        <v>54</v>
      </c>
    </row>
    <row r="56" spans="1:3" x14ac:dyDescent="0.35">
      <c r="A56" s="33">
        <v>50</v>
      </c>
      <c r="B56" s="33" t="s">
        <v>125</v>
      </c>
      <c r="C56" s="76" t="s">
        <v>69</v>
      </c>
    </row>
    <row r="57" spans="1:3" x14ac:dyDescent="0.35">
      <c r="A57" s="33">
        <v>51</v>
      </c>
      <c r="B57" s="33" t="s">
        <v>137</v>
      </c>
      <c r="C57" s="76" t="s">
        <v>150</v>
      </c>
    </row>
    <row r="58" spans="1:3" x14ac:dyDescent="0.35">
      <c r="A58" s="33">
        <v>52</v>
      </c>
      <c r="B58" s="33" t="s">
        <v>138</v>
      </c>
      <c r="C58" s="76" t="s">
        <v>63</v>
      </c>
    </row>
    <row r="59" spans="1:3" x14ac:dyDescent="0.35">
      <c r="A59" s="33">
        <v>53</v>
      </c>
      <c r="B59" s="33" t="s">
        <v>139</v>
      </c>
      <c r="C59" s="76" t="s">
        <v>470</v>
      </c>
    </row>
    <row r="60" spans="1:3" x14ac:dyDescent="0.35">
      <c r="A60" s="33">
        <v>54</v>
      </c>
      <c r="B60" s="33" t="s">
        <v>140</v>
      </c>
      <c r="C60" s="76" t="s">
        <v>184</v>
      </c>
    </row>
    <row r="61" spans="1:3" x14ac:dyDescent="0.35">
      <c r="A61" s="33">
        <v>55</v>
      </c>
      <c r="B61" s="33" t="s">
        <v>127</v>
      </c>
      <c r="C61" s="76" t="s">
        <v>70</v>
      </c>
    </row>
    <row r="62" spans="1:3" x14ac:dyDescent="0.35">
      <c r="A62" s="33">
        <v>56</v>
      </c>
      <c r="B62" s="33" t="s">
        <v>157</v>
      </c>
      <c r="C62" s="76" t="s">
        <v>151</v>
      </c>
    </row>
    <row r="63" spans="1:3" x14ac:dyDescent="0.35">
      <c r="A63" s="33">
        <v>57</v>
      </c>
      <c r="B63" s="33" t="s">
        <v>158</v>
      </c>
      <c r="C63" s="76" t="s">
        <v>152</v>
      </c>
    </row>
    <row r="64" spans="1:3" x14ac:dyDescent="0.35">
      <c r="A64" s="33">
        <v>58</v>
      </c>
      <c r="B64" s="33" t="s">
        <v>180</v>
      </c>
      <c r="C64" s="76" t="s">
        <v>153</v>
      </c>
    </row>
    <row r="65" spans="1:3" x14ac:dyDescent="0.35">
      <c r="A65" s="33">
        <v>59</v>
      </c>
      <c r="B65" s="33" t="s">
        <v>181</v>
      </c>
      <c r="C65" s="76" t="s">
        <v>154</v>
      </c>
    </row>
    <row r="66" spans="1:3" x14ac:dyDescent="0.35">
      <c r="A66" s="33">
        <v>60</v>
      </c>
      <c r="B66" s="33">
        <v>78</v>
      </c>
      <c r="C66" s="105" t="s">
        <v>155</v>
      </c>
    </row>
    <row r="67" spans="1:3" x14ac:dyDescent="0.35">
      <c r="A67" s="33">
        <v>61</v>
      </c>
      <c r="B67" s="33">
        <v>79</v>
      </c>
      <c r="C67" s="105" t="s">
        <v>156</v>
      </c>
    </row>
    <row r="68" spans="1:3" x14ac:dyDescent="0.35">
      <c r="A68" s="75"/>
      <c r="C68" s="75"/>
    </row>
  </sheetData>
  <mergeCells count="1">
    <mergeCell ref="A4:C4"/>
  </mergeCells>
  <pageMargins left="0.7" right="0.7" top="0.75" bottom="0.75" header="0.3" footer="0.3"/>
  <pageSetup paperSize="9" scale="87" fitToHeight="0"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N54"/>
  <sheetViews>
    <sheetView zoomScale="90" zoomScaleNormal="90" workbookViewId="0">
      <selection activeCell="G2" sqref="G2"/>
    </sheetView>
  </sheetViews>
  <sheetFormatPr defaultRowHeight="15" x14ac:dyDescent="0.25"/>
  <cols>
    <col min="1" max="1" width="5.140625" customWidth="1"/>
    <col min="2" max="2" width="46.42578125" customWidth="1"/>
    <col min="3" max="3" width="17" customWidth="1"/>
    <col min="4" max="4" width="20.28515625" customWidth="1"/>
    <col min="5" max="5" width="22.85546875" customWidth="1"/>
    <col min="6" max="6" width="17.140625" customWidth="1"/>
    <col min="7" max="7" width="23.28515625" customWidth="1"/>
  </cols>
  <sheetData>
    <row r="1" spans="1:7" ht="15.75" x14ac:dyDescent="0.25">
      <c r="A1" s="101"/>
      <c r="B1" s="101"/>
      <c r="C1" s="101"/>
      <c r="D1" s="102"/>
      <c r="F1" s="104"/>
      <c r="G1" s="233" t="s">
        <v>492</v>
      </c>
    </row>
    <row r="2" spans="1:7" ht="15.75" x14ac:dyDescent="0.25">
      <c r="A2" s="101"/>
      <c r="B2" s="101"/>
      <c r="C2" s="101"/>
      <c r="D2" s="102"/>
      <c r="F2" s="103"/>
      <c r="G2" s="79" t="s">
        <v>539</v>
      </c>
    </row>
    <row r="3" spans="1:7" x14ac:dyDescent="0.25">
      <c r="A3" s="101"/>
      <c r="B3" s="101"/>
      <c r="C3" s="101"/>
      <c r="D3" s="102"/>
      <c r="F3" s="103"/>
      <c r="G3" s="103"/>
    </row>
    <row r="4" spans="1:7" x14ac:dyDescent="0.25">
      <c r="A4" s="575" t="s">
        <v>398</v>
      </c>
      <c r="B4" s="575"/>
      <c r="C4" s="575"/>
      <c r="D4" s="575"/>
      <c r="E4" s="575"/>
      <c r="F4" s="575"/>
      <c r="G4" s="575"/>
    </row>
    <row r="5" spans="1:7" ht="15.6" customHeight="1" x14ac:dyDescent="0.25">
      <c r="A5" s="575"/>
      <c r="B5" s="575"/>
      <c r="C5" s="575"/>
      <c r="D5" s="575"/>
      <c r="E5" s="575"/>
      <c r="F5" s="575"/>
      <c r="G5" s="575"/>
    </row>
    <row r="6" spans="1:7" ht="39.6" customHeight="1" x14ac:dyDescent="0.25">
      <c r="A6" s="575"/>
      <c r="B6" s="575"/>
      <c r="C6" s="575"/>
      <c r="D6" s="575"/>
      <c r="E6" s="575"/>
      <c r="F6" s="575"/>
      <c r="G6" s="575"/>
    </row>
    <row r="7" spans="1:7" ht="14.45" customHeight="1" x14ac:dyDescent="0.25">
      <c r="A7" s="576"/>
      <c r="B7" s="576"/>
      <c r="C7" s="576"/>
      <c r="D7" s="576"/>
      <c r="E7" s="576"/>
    </row>
    <row r="8" spans="1:7" ht="14.45" customHeight="1" x14ac:dyDescent="0.25">
      <c r="A8" s="100"/>
      <c r="B8" s="98"/>
      <c r="C8" s="100"/>
      <c r="D8" s="100"/>
      <c r="E8" s="100"/>
    </row>
    <row r="9" spans="1:7" ht="126" x14ac:dyDescent="0.25">
      <c r="A9" s="123" t="s">
        <v>0</v>
      </c>
      <c r="B9" s="124" t="s">
        <v>313</v>
      </c>
      <c r="C9" s="304" t="s">
        <v>316</v>
      </c>
      <c r="D9" s="304" t="s">
        <v>314</v>
      </c>
      <c r="E9" s="339" t="s">
        <v>493</v>
      </c>
      <c r="F9" s="304" t="s">
        <v>315</v>
      </c>
      <c r="G9" s="339" t="s">
        <v>494</v>
      </c>
    </row>
    <row r="10" spans="1:7" ht="15.75" x14ac:dyDescent="0.25">
      <c r="A10" s="121">
        <v>1</v>
      </c>
      <c r="B10" s="127" t="s">
        <v>76</v>
      </c>
      <c r="C10" s="128">
        <v>2806628.86</v>
      </c>
      <c r="D10" s="228">
        <v>740091.44</v>
      </c>
      <c r="E10" s="219">
        <f>D10/C10*100%</f>
        <v>0.2636940888579048</v>
      </c>
      <c r="F10" s="218">
        <v>259026.14</v>
      </c>
      <c r="G10" s="220">
        <f>F10/C10*100%</f>
        <v>9.2290841760958739E-2</v>
      </c>
    </row>
    <row r="11" spans="1:7" ht="15.75" x14ac:dyDescent="0.25">
      <c r="A11" s="121">
        <v>2</v>
      </c>
      <c r="B11" s="127" t="s">
        <v>82</v>
      </c>
      <c r="C11" s="128">
        <v>1395253.79</v>
      </c>
      <c r="D11" s="228">
        <v>0</v>
      </c>
      <c r="E11" s="219">
        <f t="shared" ref="E11:E35" si="0">D11/C11*100%</f>
        <v>0</v>
      </c>
      <c r="F11" s="218">
        <v>0</v>
      </c>
      <c r="G11" s="220">
        <f t="shared" ref="G11:G35" si="1">F11/C11*100%</f>
        <v>0</v>
      </c>
    </row>
    <row r="12" spans="1:7" ht="19.899999999999999" customHeight="1" x14ac:dyDescent="0.25">
      <c r="A12" s="121">
        <v>3</v>
      </c>
      <c r="B12" s="127" t="s">
        <v>258</v>
      </c>
      <c r="C12" s="128">
        <v>19110.7</v>
      </c>
      <c r="D12" s="228">
        <v>7860.33</v>
      </c>
      <c r="E12" s="219">
        <f t="shared" si="0"/>
        <v>0.41130518505339936</v>
      </c>
      <c r="F12" s="218">
        <v>0</v>
      </c>
      <c r="G12" s="220">
        <f t="shared" si="1"/>
        <v>0</v>
      </c>
    </row>
    <row r="13" spans="1:7" ht="15.75" x14ac:dyDescent="0.25">
      <c r="A13" s="121">
        <v>4</v>
      </c>
      <c r="B13" s="127" t="s">
        <v>9</v>
      </c>
      <c r="C13" s="130">
        <v>228657.94</v>
      </c>
      <c r="D13" s="228">
        <v>42021.71</v>
      </c>
      <c r="E13" s="219">
        <f t="shared" si="0"/>
        <v>0.183775424549001</v>
      </c>
      <c r="F13" s="228">
        <v>19720.75</v>
      </c>
      <c r="G13" s="220">
        <f t="shared" si="1"/>
        <v>8.6245638353953505E-2</v>
      </c>
    </row>
    <row r="14" spans="1:7" ht="31.5" x14ac:dyDescent="0.25">
      <c r="A14" s="121">
        <v>5</v>
      </c>
      <c r="B14" s="127" t="s">
        <v>236</v>
      </c>
      <c r="C14" s="128">
        <v>50440.88</v>
      </c>
      <c r="D14" s="229">
        <v>8221.7900000000009</v>
      </c>
      <c r="E14" s="219">
        <f t="shared" si="0"/>
        <v>0.16299854403808978</v>
      </c>
      <c r="F14" s="218">
        <v>8193.7999999999993</v>
      </c>
      <c r="G14" s="220">
        <f t="shared" si="1"/>
        <v>0.16244363698650777</v>
      </c>
    </row>
    <row r="15" spans="1:7" ht="31.5" x14ac:dyDescent="0.25">
      <c r="A15" s="121">
        <v>6</v>
      </c>
      <c r="B15" s="127" t="s">
        <v>235</v>
      </c>
      <c r="C15" s="128">
        <v>5820936.3099999996</v>
      </c>
      <c r="D15" s="228">
        <v>984085.62</v>
      </c>
      <c r="E15" s="219">
        <f t="shared" si="0"/>
        <v>0.16905967830457161</v>
      </c>
      <c r="F15" s="218">
        <v>492042.78</v>
      </c>
      <c r="G15" s="220">
        <f t="shared" si="1"/>
        <v>8.4529833998475759E-2</v>
      </c>
    </row>
    <row r="16" spans="1:7" ht="15.75" x14ac:dyDescent="0.25">
      <c r="A16" s="121">
        <v>7</v>
      </c>
      <c r="B16" s="127" t="s">
        <v>95</v>
      </c>
      <c r="C16" s="131">
        <v>35874.080000000002</v>
      </c>
      <c r="D16" s="228">
        <v>2436.54</v>
      </c>
      <c r="E16" s="219">
        <f t="shared" si="0"/>
        <v>6.7919233050715164E-2</v>
      </c>
      <c r="F16" s="218">
        <v>2242.73</v>
      </c>
      <c r="G16" s="220">
        <f t="shared" si="1"/>
        <v>6.2516725167586176E-2</v>
      </c>
    </row>
    <row r="17" spans="1:7" ht="15.75" x14ac:dyDescent="0.25">
      <c r="A17" s="121">
        <v>8</v>
      </c>
      <c r="B17" s="91" t="s">
        <v>312</v>
      </c>
      <c r="C17" s="128">
        <v>1965201.21</v>
      </c>
      <c r="D17" s="228">
        <v>222630.79</v>
      </c>
      <c r="E17" s="219">
        <f t="shared" si="0"/>
        <v>0.11328651176639568</v>
      </c>
      <c r="F17" s="218">
        <v>111315.4</v>
      </c>
      <c r="G17" s="220">
        <f t="shared" si="1"/>
        <v>5.6643258427466571E-2</v>
      </c>
    </row>
    <row r="18" spans="1:7" ht="15.75" x14ac:dyDescent="0.25">
      <c r="A18" s="121">
        <v>9</v>
      </c>
      <c r="B18" s="127" t="s">
        <v>29</v>
      </c>
      <c r="C18" s="128">
        <v>42525.14</v>
      </c>
      <c r="D18" s="228">
        <v>0</v>
      </c>
      <c r="E18" s="219">
        <f t="shared" si="0"/>
        <v>0</v>
      </c>
      <c r="F18" s="218">
        <v>0</v>
      </c>
      <c r="G18" s="220">
        <f t="shared" si="1"/>
        <v>0</v>
      </c>
    </row>
    <row r="19" spans="1:7" ht="15.75" x14ac:dyDescent="0.25">
      <c r="A19" s="121">
        <v>10</v>
      </c>
      <c r="B19" s="91" t="s">
        <v>362</v>
      </c>
      <c r="C19" s="128">
        <v>946723.88</v>
      </c>
      <c r="D19" s="228">
        <v>194130.51</v>
      </c>
      <c r="E19" s="219">
        <f t="shared" si="0"/>
        <v>0.20505504730692967</v>
      </c>
      <c r="F19" s="218">
        <v>92431.5</v>
      </c>
      <c r="G19" s="220">
        <f t="shared" si="1"/>
        <v>9.763300784173734E-2</v>
      </c>
    </row>
    <row r="20" spans="1:7" ht="15.75" x14ac:dyDescent="0.25">
      <c r="A20" s="121">
        <v>11</v>
      </c>
      <c r="B20" s="91" t="s">
        <v>246</v>
      </c>
      <c r="C20" s="128">
        <v>20567.64</v>
      </c>
      <c r="D20" s="228">
        <v>4116.2</v>
      </c>
      <c r="E20" s="219">
        <f t="shared" si="0"/>
        <v>0.20012991281449888</v>
      </c>
      <c r="F20" s="218">
        <v>2063.5700000000002</v>
      </c>
      <c r="G20" s="220">
        <f t="shared" si="1"/>
        <v>0.10033090816447586</v>
      </c>
    </row>
    <row r="21" spans="1:7" ht="15.75" x14ac:dyDescent="0.25">
      <c r="A21" s="121">
        <v>12</v>
      </c>
      <c r="B21" s="127" t="s">
        <v>111</v>
      </c>
      <c r="C21" s="128">
        <v>3322.69</v>
      </c>
      <c r="D21" s="228">
        <v>0</v>
      </c>
      <c r="E21" s="219">
        <f t="shared" si="0"/>
        <v>0</v>
      </c>
      <c r="F21" s="218">
        <v>0</v>
      </c>
      <c r="G21" s="220">
        <f t="shared" si="1"/>
        <v>0</v>
      </c>
    </row>
    <row r="22" spans="1:7" ht="31.5" x14ac:dyDescent="0.25">
      <c r="A22" s="121">
        <v>13</v>
      </c>
      <c r="B22" s="106" t="s">
        <v>146</v>
      </c>
      <c r="C22" s="128">
        <v>1839.25</v>
      </c>
      <c r="D22" s="228">
        <v>0</v>
      </c>
      <c r="E22" s="219">
        <v>0</v>
      </c>
      <c r="F22" s="218">
        <v>0</v>
      </c>
      <c r="G22" s="220">
        <f t="shared" si="1"/>
        <v>0</v>
      </c>
    </row>
    <row r="23" spans="1:7" ht="15.75" x14ac:dyDescent="0.25">
      <c r="A23" s="121">
        <v>14</v>
      </c>
      <c r="B23" s="127" t="s">
        <v>50</v>
      </c>
      <c r="C23" s="129">
        <v>153507.41</v>
      </c>
      <c r="D23" s="228">
        <v>28725</v>
      </c>
      <c r="E23" s="219">
        <f t="shared" si="0"/>
        <v>0.18712451731157473</v>
      </c>
      <c r="F23" s="218">
        <v>21400</v>
      </c>
      <c r="G23" s="220">
        <f t="shared" si="1"/>
        <v>0.13940695110418447</v>
      </c>
    </row>
    <row r="24" spans="1:7" ht="47.25" x14ac:dyDescent="0.25">
      <c r="A24" s="121">
        <v>15</v>
      </c>
      <c r="B24" s="127" t="s">
        <v>257</v>
      </c>
      <c r="C24" s="128">
        <v>7590.85</v>
      </c>
      <c r="D24" s="228">
        <v>0</v>
      </c>
      <c r="E24" s="219">
        <f t="shared" si="0"/>
        <v>0</v>
      </c>
      <c r="F24" s="218">
        <v>0</v>
      </c>
      <c r="G24" s="220">
        <f t="shared" si="1"/>
        <v>0</v>
      </c>
    </row>
    <row r="25" spans="1:7" ht="15.75" x14ac:dyDescent="0.25">
      <c r="A25" s="121">
        <v>16</v>
      </c>
      <c r="B25" s="91" t="s">
        <v>208</v>
      </c>
      <c r="C25" s="128">
        <v>1915401.28</v>
      </c>
      <c r="D25" s="228">
        <v>442015.73</v>
      </c>
      <c r="E25" s="219">
        <f t="shared" si="0"/>
        <v>0.23076925687342131</v>
      </c>
      <c r="F25" s="218">
        <v>226007.86</v>
      </c>
      <c r="G25" s="220">
        <f t="shared" si="1"/>
        <v>0.11799504488166573</v>
      </c>
    </row>
    <row r="26" spans="1:7" ht="31.5" x14ac:dyDescent="0.25">
      <c r="A26" s="459">
        <v>17</v>
      </c>
      <c r="B26" s="460" t="s">
        <v>51</v>
      </c>
      <c r="C26" s="128">
        <v>218226.96</v>
      </c>
      <c r="D26" s="228">
        <v>80340.490000000005</v>
      </c>
      <c r="E26" s="219">
        <f>D26/C26*100%</f>
        <v>0.36815107537583813</v>
      </c>
      <c r="F26" s="218">
        <v>12759.75</v>
      </c>
      <c r="G26" s="220">
        <f>F26/C26*100%</f>
        <v>5.8470090038371066E-2</v>
      </c>
    </row>
    <row r="27" spans="1:7" ht="15.75" x14ac:dyDescent="0.25">
      <c r="A27" s="459">
        <v>18</v>
      </c>
      <c r="B27" s="460" t="s">
        <v>450</v>
      </c>
      <c r="C27" s="132">
        <v>0</v>
      </c>
      <c r="D27" s="228">
        <v>55</v>
      </c>
      <c r="E27" s="219">
        <f>E24</f>
        <v>0</v>
      </c>
      <c r="F27" s="218">
        <v>27.5</v>
      </c>
      <c r="G27" s="220" t="e">
        <f>F27/C27*100%</f>
        <v>#DIV/0!</v>
      </c>
    </row>
    <row r="28" spans="1:7" ht="47.25" x14ac:dyDescent="0.25">
      <c r="A28" s="121">
        <v>19</v>
      </c>
      <c r="B28" s="91" t="s">
        <v>529</v>
      </c>
      <c r="C28" s="128">
        <v>63435.31</v>
      </c>
      <c r="D28" s="228">
        <v>10618.6</v>
      </c>
      <c r="E28" s="219">
        <f t="shared" si="0"/>
        <v>0.16739257678412861</v>
      </c>
      <c r="F28" s="218">
        <v>5309.28</v>
      </c>
      <c r="G28" s="220">
        <f t="shared" si="1"/>
        <v>8.3695973110244126E-2</v>
      </c>
    </row>
    <row r="29" spans="1:7" ht="15.75" x14ac:dyDescent="0.25">
      <c r="A29" s="459">
        <v>20</v>
      </c>
      <c r="B29" s="460" t="s">
        <v>533</v>
      </c>
      <c r="C29" s="128">
        <v>246430.7</v>
      </c>
      <c r="D29" s="228">
        <v>24100</v>
      </c>
      <c r="E29" s="219">
        <f t="shared" si="0"/>
        <v>9.779625671639125E-2</v>
      </c>
      <c r="F29" s="218">
        <v>68100</v>
      </c>
      <c r="G29" s="220">
        <f t="shared" si="1"/>
        <v>0.27634543910316367</v>
      </c>
    </row>
    <row r="30" spans="1:7" ht="15.75" x14ac:dyDescent="0.25">
      <c r="A30" s="121">
        <v>21</v>
      </c>
      <c r="B30" s="91" t="s">
        <v>206</v>
      </c>
      <c r="C30" s="128">
        <v>10932338.48</v>
      </c>
      <c r="D30" s="228">
        <v>2223102.83</v>
      </c>
      <c r="E30" s="219">
        <f t="shared" si="0"/>
        <v>0.20335107937492253</v>
      </c>
      <c r="F30" s="218">
        <v>1165277.51</v>
      </c>
      <c r="G30" s="220">
        <f t="shared" si="1"/>
        <v>0.1065899589673151</v>
      </c>
    </row>
    <row r="31" spans="1:7" ht="15.75" x14ac:dyDescent="0.25">
      <c r="A31" s="121">
        <v>22</v>
      </c>
      <c r="B31" s="127" t="s">
        <v>231</v>
      </c>
      <c r="C31" s="128">
        <v>46036.34</v>
      </c>
      <c r="D31" s="228">
        <v>0</v>
      </c>
      <c r="E31" s="219">
        <v>0</v>
      </c>
      <c r="F31" s="218">
        <v>0</v>
      </c>
      <c r="G31" s="220">
        <f t="shared" si="1"/>
        <v>0</v>
      </c>
    </row>
    <row r="32" spans="1:7" ht="31.5" x14ac:dyDescent="0.25">
      <c r="A32" s="121">
        <v>23</v>
      </c>
      <c r="B32" s="127" t="s">
        <v>230</v>
      </c>
      <c r="C32" s="128">
        <v>67294.009999999995</v>
      </c>
      <c r="D32" s="228">
        <v>15202.94</v>
      </c>
      <c r="E32" s="219">
        <f t="shared" si="0"/>
        <v>0.22591817607540407</v>
      </c>
      <c r="F32" s="218">
        <v>15051.87</v>
      </c>
      <c r="G32" s="220">
        <f t="shared" si="1"/>
        <v>0.2236732511556378</v>
      </c>
    </row>
    <row r="33" spans="1:14" ht="30" customHeight="1" x14ac:dyDescent="0.25">
      <c r="A33" s="459">
        <v>24</v>
      </c>
      <c r="B33" s="127" t="s">
        <v>48</v>
      </c>
      <c r="C33" s="128">
        <v>0</v>
      </c>
      <c r="D33" s="228">
        <v>0</v>
      </c>
      <c r="E33" s="219">
        <v>0</v>
      </c>
      <c r="F33" s="218">
        <v>0</v>
      </c>
      <c r="G33" s="220">
        <v>0</v>
      </c>
    </row>
    <row r="34" spans="1:14" ht="15.75" x14ac:dyDescent="0.25">
      <c r="A34" s="121">
        <v>25</v>
      </c>
      <c r="B34" s="127" t="s">
        <v>532</v>
      </c>
      <c r="C34" s="130">
        <v>0</v>
      </c>
      <c r="D34" s="228">
        <v>0</v>
      </c>
      <c r="E34" s="219">
        <v>0</v>
      </c>
      <c r="F34" s="218">
        <v>0</v>
      </c>
      <c r="G34" s="220">
        <v>0</v>
      </c>
    </row>
    <row r="35" spans="1:14" ht="31.5" x14ac:dyDescent="0.25">
      <c r="A35" s="121">
        <v>26</v>
      </c>
      <c r="B35" s="127" t="s">
        <v>69</v>
      </c>
      <c r="C35" s="128">
        <v>37710.68</v>
      </c>
      <c r="D35" s="228">
        <v>7560</v>
      </c>
      <c r="E35" s="219">
        <f t="shared" si="0"/>
        <v>0.20047371195640068</v>
      </c>
      <c r="F35" s="218">
        <v>3780</v>
      </c>
      <c r="G35" s="220">
        <f t="shared" si="1"/>
        <v>0.10023685597820034</v>
      </c>
    </row>
    <row r="36" spans="1:14" ht="15.75" customHeight="1" x14ac:dyDescent="0.25">
      <c r="A36" s="577" t="s">
        <v>245</v>
      </c>
      <c r="B36" s="578"/>
      <c r="C36" s="99">
        <f>SUM(C10:C35)</f>
        <v>27025054.390000001</v>
      </c>
      <c r="D36" s="99">
        <f>SUM(D10:D35)</f>
        <v>5037315.5200000005</v>
      </c>
      <c r="E36" s="99"/>
      <c r="F36" s="99">
        <f>SUM(F10:F35)</f>
        <v>2504750.44</v>
      </c>
      <c r="G36" s="112"/>
    </row>
    <row r="39" spans="1:14" ht="15.75" x14ac:dyDescent="0.25">
      <c r="A39" s="255" t="s">
        <v>290</v>
      </c>
    </row>
    <row r="40" spans="1:14" ht="15.75" customHeight="1" x14ac:dyDescent="0.25">
      <c r="A40" s="579" t="s">
        <v>495</v>
      </c>
      <c r="B40" s="579"/>
      <c r="C40" s="579"/>
      <c r="D40" s="579"/>
      <c r="E40" s="579"/>
    </row>
    <row r="41" spans="1:14" x14ac:dyDescent="0.25">
      <c r="A41" s="579"/>
      <c r="B41" s="579"/>
      <c r="C41" s="579"/>
      <c r="D41" s="579"/>
      <c r="E41" s="579"/>
    </row>
    <row r="42" spans="1:14" x14ac:dyDescent="0.25">
      <c r="A42" s="579"/>
      <c r="B42" s="579"/>
      <c r="C42" s="579"/>
      <c r="D42" s="579"/>
      <c r="E42" s="579"/>
    </row>
    <row r="43" spans="1:14" ht="22.5" customHeight="1" x14ac:dyDescent="0.25">
      <c r="A43" s="579"/>
      <c r="B43" s="579"/>
      <c r="C43" s="579"/>
      <c r="D43" s="579"/>
      <c r="E43" s="579"/>
    </row>
    <row r="44" spans="1:14" x14ac:dyDescent="0.25">
      <c r="A44" s="579"/>
      <c r="B44" s="579"/>
      <c r="C44" s="579"/>
      <c r="D44" s="579"/>
      <c r="E44" s="579"/>
    </row>
    <row r="45" spans="1:14" ht="15.75" customHeight="1" x14ac:dyDescent="0.25">
      <c r="A45" s="573" t="s">
        <v>516</v>
      </c>
      <c r="B45" s="573"/>
      <c r="C45" s="573"/>
      <c r="D45" s="573"/>
      <c r="E45" s="573"/>
    </row>
    <row r="46" spans="1:14" ht="15.75" customHeight="1" x14ac:dyDescent="0.25">
      <c r="A46" s="573"/>
      <c r="B46" s="573"/>
      <c r="C46" s="573"/>
      <c r="D46" s="573"/>
      <c r="E46" s="573"/>
    </row>
    <row r="47" spans="1:14" ht="15.75" x14ac:dyDescent="0.25">
      <c r="A47" s="437"/>
      <c r="B47" s="437"/>
      <c r="C47" s="437"/>
      <c r="D47" s="437"/>
      <c r="E47" s="437"/>
    </row>
    <row r="48" spans="1:14" ht="15.75" customHeight="1" x14ac:dyDescent="0.25">
      <c r="A48" s="573" t="s">
        <v>530</v>
      </c>
      <c r="B48" s="573"/>
      <c r="C48" s="573"/>
      <c r="D48" s="573"/>
      <c r="E48" s="573"/>
      <c r="F48" s="77"/>
      <c r="G48" s="77"/>
      <c r="H48" s="77"/>
      <c r="I48" s="77"/>
      <c r="J48" s="77"/>
      <c r="K48" s="77"/>
      <c r="L48" s="77"/>
      <c r="M48" s="77"/>
      <c r="N48" s="77"/>
    </row>
    <row r="49" spans="1:6" x14ac:dyDescent="0.25">
      <c r="A49" s="573"/>
      <c r="B49" s="573"/>
      <c r="C49" s="573"/>
      <c r="D49" s="573"/>
      <c r="E49" s="573"/>
    </row>
    <row r="50" spans="1:6" ht="15.75" x14ac:dyDescent="0.25">
      <c r="A50" s="506"/>
      <c r="B50" s="506"/>
      <c r="C50" s="506"/>
      <c r="D50" s="506"/>
      <c r="E50" s="506"/>
    </row>
    <row r="51" spans="1:6" x14ac:dyDescent="0.25">
      <c r="A51" s="574" t="s">
        <v>531</v>
      </c>
      <c r="B51" s="574"/>
      <c r="C51" s="574"/>
      <c r="D51" s="574"/>
      <c r="E51" s="574"/>
    </row>
    <row r="52" spans="1:6" ht="2.25" customHeight="1" x14ac:dyDescent="0.25">
      <c r="A52" s="574"/>
      <c r="B52" s="574"/>
      <c r="C52" s="574"/>
      <c r="D52" s="574"/>
      <c r="E52" s="574"/>
      <c r="F52" s="236"/>
    </row>
    <row r="54" spans="1:6" x14ac:dyDescent="0.25">
      <c r="B54" s="236"/>
      <c r="C54" s="236"/>
      <c r="D54" s="236"/>
      <c r="E54" s="236"/>
    </row>
  </sheetData>
  <mergeCells count="7">
    <mergeCell ref="A45:E46"/>
    <mergeCell ref="A48:E49"/>
    <mergeCell ref="A51:E52"/>
    <mergeCell ref="A4:G6"/>
    <mergeCell ref="A7:E7"/>
    <mergeCell ref="A36:B36"/>
    <mergeCell ref="A40:E44"/>
  </mergeCells>
  <pageMargins left="0.7" right="0.7" top="0.75" bottom="0.75" header="0.3" footer="0.3"/>
  <pageSetup paperSize="9" scale="40" orientation="portrait" horizontalDpi="0" verticalDpi="0"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aie15">
    <tabColor rgb="FFFF00FF"/>
    <pageSetUpPr fitToPage="1"/>
  </sheetPr>
  <dimension ref="A1:K73"/>
  <sheetViews>
    <sheetView zoomScale="98" zoomScaleNormal="98" zoomScaleSheetLayoutView="80" workbookViewId="0">
      <selection activeCell="D2" sqref="D2:E2"/>
    </sheetView>
  </sheetViews>
  <sheetFormatPr defaultColWidth="9.140625" defaultRowHeight="15" x14ac:dyDescent="0.25"/>
  <cols>
    <col min="1" max="1" width="5.5703125" style="8" customWidth="1"/>
    <col min="2" max="2" width="57.42578125" style="8" customWidth="1"/>
    <col min="3" max="3" width="19" style="8" customWidth="1"/>
    <col min="4" max="4" width="15.7109375" style="8" customWidth="1"/>
    <col min="5" max="5" width="18.85546875" style="8" customWidth="1"/>
    <col min="6" max="6" width="9.140625" style="8" customWidth="1"/>
    <col min="7" max="16384" width="9.140625" style="8"/>
  </cols>
  <sheetData>
    <row r="1" spans="1:5" ht="15.75" x14ac:dyDescent="0.25">
      <c r="A1" s="2"/>
      <c r="B1" s="2"/>
      <c r="C1" s="3"/>
      <c r="D1" s="580" t="s">
        <v>496</v>
      </c>
      <c r="E1" s="580"/>
    </row>
    <row r="2" spans="1:5" ht="15.6" customHeight="1" x14ac:dyDescent="0.25">
      <c r="A2" s="2"/>
      <c r="B2" s="2"/>
      <c r="C2" s="3"/>
      <c r="D2" s="580" t="s">
        <v>539</v>
      </c>
      <c r="E2" s="580"/>
    </row>
    <row r="3" spans="1:5" ht="15.75" x14ac:dyDescent="0.25">
      <c r="A3" s="2"/>
      <c r="B3" s="2"/>
      <c r="C3" s="3"/>
      <c r="D3" s="3"/>
      <c r="E3" s="3"/>
    </row>
    <row r="4" spans="1:5" ht="45.75" customHeight="1" x14ac:dyDescent="0.25">
      <c r="A4" s="581" t="s">
        <v>497</v>
      </c>
      <c r="B4" s="581"/>
      <c r="C4" s="581"/>
      <c r="D4" s="581"/>
      <c r="E4" s="581"/>
    </row>
    <row r="5" spans="1:5" ht="120.75" customHeight="1" x14ac:dyDescent="0.25">
      <c r="A5" s="133" t="s">
        <v>0</v>
      </c>
      <c r="B5" s="134" t="s">
        <v>1</v>
      </c>
      <c r="C5" s="135" t="s">
        <v>498</v>
      </c>
      <c r="D5" s="135" t="s">
        <v>2</v>
      </c>
      <c r="E5" s="136" t="s">
        <v>499</v>
      </c>
    </row>
    <row r="6" spans="1:5" ht="15.75" x14ac:dyDescent="0.25">
      <c r="A6" s="72">
        <v>1</v>
      </c>
      <c r="B6" s="37" t="s">
        <v>142</v>
      </c>
      <c r="C6" s="273">
        <v>3385</v>
      </c>
      <c r="D6" s="273">
        <v>18</v>
      </c>
      <c r="E6" s="256">
        <v>13400</v>
      </c>
    </row>
    <row r="7" spans="1:5" ht="15.75" x14ac:dyDescent="0.25">
      <c r="A7" s="72">
        <v>2</v>
      </c>
      <c r="B7" s="37" t="s">
        <v>82</v>
      </c>
      <c r="C7" s="273">
        <v>7828</v>
      </c>
      <c r="D7" s="273">
        <v>22</v>
      </c>
      <c r="E7" s="256">
        <v>33414</v>
      </c>
    </row>
    <row r="8" spans="1:5" ht="15.75" x14ac:dyDescent="0.25">
      <c r="A8" s="72">
        <v>3</v>
      </c>
      <c r="B8" s="37" t="s">
        <v>4</v>
      </c>
      <c r="C8" s="273">
        <v>4000</v>
      </c>
      <c r="D8" s="273">
        <v>0</v>
      </c>
      <c r="E8" s="256">
        <v>0</v>
      </c>
    </row>
    <row r="9" spans="1:5" ht="15.75" x14ac:dyDescent="0.25">
      <c r="A9" s="72">
        <v>4</v>
      </c>
      <c r="B9" s="37" t="s">
        <v>5</v>
      </c>
      <c r="C9" s="273">
        <v>5690</v>
      </c>
      <c r="D9" s="273">
        <v>0</v>
      </c>
      <c r="E9" s="256">
        <v>0</v>
      </c>
    </row>
    <row r="10" spans="1:5" ht="15.75" x14ac:dyDescent="0.25">
      <c r="A10" s="72">
        <v>5</v>
      </c>
      <c r="B10" s="37" t="s">
        <v>31</v>
      </c>
      <c r="C10" s="273">
        <v>3084</v>
      </c>
      <c r="D10" s="273">
        <v>0</v>
      </c>
      <c r="E10" s="256">
        <v>0</v>
      </c>
    </row>
    <row r="11" spans="1:5" ht="15.75" x14ac:dyDescent="0.25">
      <c r="A11" s="72">
        <v>6</v>
      </c>
      <c r="B11" s="37" t="s">
        <v>77</v>
      </c>
      <c r="C11" s="273">
        <v>5123</v>
      </c>
      <c r="D11" s="274">
        <v>0</v>
      </c>
      <c r="E11" s="256">
        <v>0</v>
      </c>
    </row>
    <row r="12" spans="1:5" ht="15.75" x14ac:dyDescent="0.25">
      <c r="A12" s="72">
        <v>7</v>
      </c>
      <c r="B12" s="37" t="s">
        <v>143</v>
      </c>
      <c r="C12" s="273">
        <v>21</v>
      </c>
      <c r="D12" s="273">
        <v>0</v>
      </c>
      <c r="E12" s="256">
        <v>0</v>
      </c>
    </row>
    <row r="13" spans="1:5" ht="15.75" x14ac:dyDescent="0.25">
      <c r="A13" s="72">
        <v>8</v>
      </c>
      <c r="B13" s="37" t="s">
        <v>9</v>
      </c>
      <c r="C13" s="273">
        <v>10600</v>
      </c>
      <c r="D13" s="273">
        <v>0</v>
      </c>
      <c r="E13" s="256">
        <v>0</v>
      </c>
    </row>
    <row r="14" spans="1:5" ht="15.75" x14ac:dyDescent="0.25">
      <c r="A14" s="72">
        <v>9</v>
      </c>
      <c r="B14" s="37" t="s">
        <v>56</v>
      </c>
      <c r="C14" s="569" t="s">
        <v>404</v>
      </c>
      <c r="D14" s="570"/>
      <c r="E14" s="571"/>
    </row>
    <row r="15" spans="1:5" ht="15.75" x14ac:dyDescent="0.25">
      <c r="A15" s="72">
        <v>10</v>
      </c>
      <c r="B15" s="37" t="s">
        <v>57</v>
      </c>
      <c r="C15" s="569" t="s">
        <v>404</v>
      </c>
      <c r="D15" s="570"/>
      <c r="E15" s="571"/>
    </row>
    <row r="16" spans="1:5" ht="15.75" x14ac:dyDescent="0.25">
      <c r="A16" s="72">
        <v>11</v>
      </c>
      <c r="B16" s="37" t="s">
        <v>144</v>
      </c>
      <c r="C16" s="275">
        <v>3092</v>
      </c>
      <c r="D16" s="275">
        <v>0</v>
      </c>
      <c r="E16" s="268">
        <v>0</v>
      </c>
    </row>
    <row r="17" spans="1:5" ht="15.75" x14ac:dyDescent="0.25">
      <c r="A17" s="72">
        <v>12</v>
      </c>
      <c r="B17" s="37" t="s">
        <v>28</v>
      </c>
      <c r="C17" s="275">
        <v>14220</v>
      </c>
      <c r="D17" s="275">
        <v>0</v>
      </c>
      <c r="E17" s="268">
        <v>0</v>
      </c>
    </row>
    <row r="18" spans="1:5" ht="15.75" x14ac:dyDescent="0.25">
      <c r="A18" s="72">
        <v>13</v>
      </c>
      <c r="B18" s="37" t="s">
        <v>95</v>
      </c>
      <c r="C18" s="275">
        <v>4000</v>
      </c>
      <c r="D18" s="275">
        <v>2</v>
      </c>
      <c r="E18" s="268">
        <v>1200</v>
      </c>
    </row>
    <row r="19" spans="1:5" ht="15.75" x14ac:dyDescent="0.25">
      <c r="A19" s="72">
        <v>14</v>
      </c>
      <c r="B19" s="37" t="s">
        <v>141</v>
      </c>
      <c r="C19" s="569" t="s">
        <v>404</v>
      </c>
      <c r="D19" s="570"/>
      <c r="E19" s="571"/>
    </row>
    <row r="20" spans="1:5" ht="15.75" x14ac:dyDescent="0.25">
      <c r="A20" s="72">
        <v>15</v>
      </c>
      <c r="B20" s="37" t="s">
        <v>27</v>
      </c>
      <c r="C20" s="276">
        <v>4555</v>
      </c>
      <c r="D20" s="276">
        <v>12</v>
      </c>
      <c r="E20" s="269">
        <v>2200</v>
      </c>
    </row>
    <row r="21" spans="1:5" ht="15.75" customHeight="1" x14ac:dyDescent="0.25">
      <c r="A21" s="72">
        <v>16</v>
      </c>
      <c r="B21" s="37" t="s">
        <v>12</v>
      </c>
      <c r="C21" s="276">
        <v>2000</v>
      </c>
      <c r="D21" s="275">
        <v>0</v>
      </c>
      <c r="E21" s="268">
        <v>0</v>
      </c>
    </row>
    <row r="22" spans="1:5" ht="15.75" x14ac:dyDescent="0.25">
      <c r="A22" s="72">
        <v>17</v>
      </c>
      <c r="B22" s="37" t="s">
        <v>59</v>
      </c>
      <c r="C22" s="275">
        <v>12</v>
      </c>
      <c r="D22" s="275">
        <v>0</v>
      </c>
      <c r="E22" s="268">
        <v>0</v>
      </c>
    </row>
    <row r="23" spans="1:5" ht="15.75" x14ac:dyDescent="0.25">
      <c r="A23" s="72">
        <v>18</v>
      </c>
      <c r="B23" s="37" t="s">
        <v>44</v>
      </c>
      <c r="C23" s="275">
        <v>4370</v>
      </c>
      <c r="D23" s="277">
        <v>0</v>
      </c>
      <c r="E23" s="270">
        <v>0</v>
      </c>
    </row>
    <row r="24" spans="1:5" ht="15.75" x14ac:dyDescent="0.25">
      <c r="A24" s="72">
        <v>19</v>
      </c>
      <c r="B24" s="37" t="s">
        <v>13</v>
      </c>
      <c r="C24" s="275">
        <v>4500</v>
      </c>
      <c r="D24" s="275">
        <v>0</v>
      </c>
      <c r="E24" s="268">
        <v>0</v>
      </c>
    </row>
    <row r="25" spans="1:5" ht="15.75" x14ac:dyDescent="0.25">
      <c r="A25" s="72">
        <v>20</v>
      </c>
      <c r="B25" s="37" t="s">
        <v>14</v>
      </c>
      <c r="C25" s="569" t="s">
        <v>404</v>
      </c>
      <c r="D25" s="570"/>
      <c r="E25" s="571"/>
    </row>
    <row r="26" spans="1:5" ht="15.75" x14ac:dyDescent="0.25">
      <c r="A26" s="72">
        <v>21</v>
      </c>
      <c r="B26" s="37" t="s">
        <v>60</v>
      </c>
      <c r="C26" s="569" t="s">
        <v>404</v>
      </c>
      <c r="D26" s="570"/>
      <c r="E26" s="571"/>
    </row>
    <row r="27" spans="1:5" ht="15.75" x14ac:dyDescent="0.25">
      <c r="A27" s="72">
        <v>22</v>
      </c>
      <c r="B27" s="37" t="s">
        <v>45</v>
      </c>
      <c r="C27" s="569" t="s">
        <v>404</v>
      </c>
      <c r="D27" s="570"/>
      <c r="E27" s="571"/>
    </row>
    <row r="28" spans="1:5" ht="15.75" x14ac:dyDescent="0.25">
      <c r="A28" s="72">
        <v>23</v>
      </c>
      <c r="B28" s="37" t="s">
        <v>29</v>
      </c>
      <c r="C28" s="276">
        <v>3987</v>
      </c>
      <c r="D28" s="275">
        <v>10</v>
      </c>
      <c r="E28" s="268">
        <v>15500</v>
      </c>
    </row>
    <row r="29" spans="1:5" ht="15.75" x14ac:dyDescent="0.25">
      <c r="A29" s="72">
        <v>24</v>
      </c>
      <c r="B29" s="37" t="s">
        <v>46</v>
      </c>
      <c r="C29" s="275">
        <v>0</v>
      </c>
      <c r="D29" s="275">
        <v>0</v>
      </c>
      <c r="E29" s="268">
        <v>0</v>
      </c>
    </row>
    <row r="30" spans="1:5" ht="15.75" x14ac:dyDescent="0.25">
      <c r="A30" s="72">
        <v>25</v>
      </c>
      <c r="B30" s="37" t="s">
        <v>30</v>
      </c>
      <c r="C30" s="275">
        <v>2693</v>
      </c>
      <c r="D30" s="275">
        <v>1</v>
      </c>
      <c r="E30" s="268">
        <v>600</v>
      </c>
    </row>
    <row r="31" spans="1:5" ht="15.75" x14ac:dyDescent="0.25">
      <c r="A31" s="72">
        <v>26</v>
      </c>
      <c r="B31" s="37" t="s">
        <v>108</v>
      </c>
      <c r="C31" s="277">
        <v>0</v>
      </c>
      <c r="D31" s="277">
        <v>0</v>
      </c>
      <c r="E31" s="270">
        <v>0</v>
      </c>
    </row>
    <row r="32" spans="1:5" ht="15.75" x14ac:dyDescent="0.25">
      <c r="A32" s="72">
        <v>27</v>
      </c>
      <c r="B32" s="37" t="s">
        <v>145</v>
      </c>
      <c r="C32" s="275">
        <v>4221</v>
      </c>
      <c r="D32" s="275">
        <v>0</v>
      </c>
      <c r="E32" s="268">
        <v>0</v>
      </c>
    </row>
    <row r="33" spans="1:11" ht="15.75" x14ac:dyDescent="0.25">
      <c r="A33" s="72">
        <v>28</v>
      </c>
      <c r="B33" s="37" t="s">
        <v>111</v>
      </c>
      <c r="C33" s="275">
        <v>90</v>
      </c>
      <c r="D33" s="275">
        <v>0</v>
      </c>
      <c r="E33" s="268">
        <v>0</v>
      </c>
      <c r="K33" s="38"/>
    </row>
    <row r="34" spans="1:11" ht="31.5" x14ac:dyDescent="0.25">
      <c r="A34" s="72">
        <v>29</v>
      </c>
      <c r="B34" s="37" t="s">
        <v>146</v>
      </c>
      <c r="C34" s="275">
        <v>2266</v>
      </c>
      <c r="D34" s="275">
        <v>3</v>
      </c>
      <c r="E34" s="268">
        <v>5821</v>
      </c>
    </row>
    <row r="35" spans="1:11" ht="15.75" x14ac:dyDescent="0.25">
      <c r="A35" s="72">
        <v>30</v>
      </c>
      <c r="B35" s="37" t="s">
        <v>18</v>
      </c>
      <c r="C35" s="275">
        <v>3995</v>
      </c>
      <c r="D35" s="275">
        <v>1</v>
      </c>
      <c r="E35" s="268">
        <v>200</v>
      </c>
    </row>
    <row r="36" spans="1:11" ht="15.75" x14ac:dyDescent="0.25">
      <c r="A36" s="72">
        <v>31</v>
      </c>
      <c r="B36" s="37" t="s">
        <v>50</v>
      </c>
      <c r="C36" s="275">
        <v>0</v>
      </c>
      <c r="D36" s="275">
        <v>0</v>
      </c>
      <c r="E36" s="268">
        <v>0</v>
      </c>
    </row>
    <row r="37" spans="1:11" ht="15.75" x14ac:dyDescent="0.25">
      <c r="A37" s="72">
        <v>32</v>
      </c>
      <c r="B37" s="37" t="s">
        <v>19</v>
      </c>
      <c r="C37" s="569" t="s">
        <v>404</v>
      </c>
      <c r="D37" s="570"/>
      <c r="E37" s="571"/>
    </row>
    <row r="38" spans="1:11" ht="15.75" x14ac:dyDescent="0.25">
      <c r="A38" s="72">
        <v>33</v>
      </c>
      <c r="B38" s="37" t="s">
        <v>20</v>
      </c>
      <c r="C38" s="275">
        <v>4350</v>
      </c>
      <c r="D38" s="275">
        <v>0</v>
      </c>
      <c r="E38" s="268">
        <v>0</v>
      </c>
    </row>
    <row r="39" spans="1:11" ht="31.15" customHeight="1" x14ac:dyDescent="0.25">
      <c r="A39" s="72">
        <v>34</v>
      </c>
      <c r="B39" s="37" t="s">
        <v>519</v>
      </c>
      <c r="C39" s="275">
        <v>4500</v>
      </c>
      <c r="D39" s="278"/>
      <c r="E39" s="271">
        <v>62200</v>
      </c>
    </row>
    <row r="40" spans="1:11" ht="15.75" x14ac:dyDescent="0.25">
      <c r="A40" s="72">
        <v>35</v>
      </c>
      <c r="B40" s="37" t="s">
        <v>61</v>
      </c>
      <c r="C40" s="276">
        <v>9765</v>
      </c>
      <c r="D40" s="276">
        <v>0</v>
      </c>
      <c r="E40" s="268">
        <v>0</v>
      </c>
    </row>
    <row r="41" spans="1:11" ht="15.75" customHeight="1" x14ac:dyDescent="0.25">
      <c r="A41" s="72">
        <v>36</v>
      </c>
      <c r="B41" s="37" t="s">
        <v>21</v>
      </c>
      <c r="C41" s="276">
        <v>7800</v>
      </c>
      <c r="D41" s="276">
        <v>0</v>
      </c>
      <c r="E41" s="268">
        <v>0</v>
      </c>
    </row>
    <row r="42" spans="1:11" ht="31.15" customHeight="1" x14ac:dyDescent="0.25">
      <c r="A42" s="72">
        <v>37</v>
      </c>
      <c r="B42" s="37" t="s">
        <v>51</v>
      </c>
      <c r="C42" s="275">
        <v>5120</v>
      </c>
      <c r="D42" s="275">
        <v>0</v>
      </c>
      <c r="E42" s="268">
        <v>0</v>
      </c>
    </row>
    <row r="43" spans="1:11" ht="15.75" x14ac:dyDescent="0.25">
      <c r="A43" s="72">
        <v>38</v>
      </c>
      <c r="B43" s="37" t="s">
        <v>22</v>
      </c>
      <c r="C43" s="275">
        <v>4443</v>
      </c>
      <c r="D43" s="275">
        <v>0</v>
      </c>
      <c r="E43" s="268">
        <v>0</v>
      </c>
    </row>
    <row r="44" spans="1:11" ht="31.15" customHeight="1" x14ac:dyDescent="0.25">
      <c r="A44" s="72">
        <v>39</v>
      </c>
      <c r="B44" s="37" t="s">
        <v>23</v>
      </c>
      <c r="C44" s="275">
        <v>4800</v>
      </c>
      <c r="D44" s="275">
        <v>0</v>
      </c>
      <c r="E44" s="268">
        <v>0</v>
      </c>
    </row>
    <row r="45" spans="1:11" ht="15.75" x14ac:dyDescent="0.25">
      <c r="A45" s="72">
        <v>40</v>
      </c>
      <c r="B45" s="37" t="s">
        <v>62</v>
      </c>
      <c r="C45" s="275">
        <v>0</v>
      </c>
      <c r="D45" s="275">
        <v>0</v>
      </c>
      <c r="E45" s="268">
        <v>0</v>
      </c>
    </row>
    <row r="46" spans="1:11" ht="32.25" customHeight="1" x14ac:dyDescent="0.25">
      <c r="A46" s="72">
        <v>41</v>
      </c>
      <c r="B46" s="37" t="s">
        <v>148</v>
      </c>
      <c r="C46" s="276">
        <v>2843</v>
      </c>
      <c r="D46" s="276">
        <v>0</v>
      </c>
      <c r="E46" s="269">
        <v>0</v>
      </c>
    </row>
    <row r="47" spans="1:11" ht="15.75" x14ac:dyDescent="0.25">
      <c r="A47" s="72">
        <v>42</v>
      </c>
      <c r="B47" s="37" t="s">
        <v>25</v>
      </c>
      <c r="C47" s="279">
        <v>12366</v>
      </c>
      <c r="D47" s="279">
        <v>867</v>
      </c>
      <c r="E47" s="272">
        <v>78750</v>
      </c>
    </row>
    <row r="48" spans="1:11" ht="15.75" x14ac:dyDescent="0.25">
      <c r="A48" s="72">
        <v>43</v>
      </c>
      <c r="B48" s="37" t="s">
        <v>26</v>
      </c>
      <c r="C48" s="275">
        <v>3589</v>
      </c>
      <c r="D48" s="275">
        <v>0</v>
      </c>
      <c r="E48" s="268">
        <v>0</v>
      </c>
    </row>
    <row r="49" spans="1:6" ht="15.75" x14ac:dyDescent="0.25">
      <c r="A49" s="72">
        <v>44</v>
      </c>
      <c r="B49" s="37" t="s">
        <v>47</v>
      </c>
      <c r="C49" s="275">
        <v>650</v>
      </c>
      <c r="D49" s="275">
        <v>0</v>
      </c>
      <c r="E49" s="268">
        <v>0</v>
      </c>
    </row>
    <row r="50" spans="1:6" ht="15.75" x14ac:dyDescent="0.25">
      <c r="A50" s="72">
        <v>45</v>
      </c>
      <c r="B50" s="37" t="s">
        <v>149</v>
      </c>
      <c r="C50" s="275">
        <v>0</v>
      </c>
      <c r="D50" s="275">
        <v>0</v>
      </c>
      <c r="E50" s="268">
        <v>0</v>
      </c>
    </row>
    <row r="51" spans="1:6" ht="15.75" x14ac:dyDescent="0.25">
      <c r="A51" s="72">
        <v>46</v>
      </c>
      <c r="B51" s="37" t="s">
        <v>48</v>
      </c>
      <c r="C51" s="275">
        <v>0</v>
      </c>
      <c r="D51" s="275">
        <v>0</v>
      </c>
      <c r="E51" s="268">
        <v>0</v>
      </c>
    </row>
    <row r="52" spans="1:6" ht="15.75" x14ac:dyDescent="0.25">
      <c r="A52" s="72">
        <v>47</v>
      </c>
      <c r="B52" s="37" t="s">
        <v>79</v>
      </c>
      <c r="C52" s="275">
        <v>155</v>
      </c>
      <c r="D52" s="275">
        <v>3</v>
      </c>
      <c r="E52" s="268">
        <v>0</v>
      </c>
    </row>
    <row r="53" spans="1:6" ht="15.75" x14ac:dyDescent="0.25">
      <c r="A53" s="72">
        <v>48</v>
      </c>
      <c r="B53" s="37" t="s">
        <v>53</v>
      </c>
      <c r="C53" s="275">
        <v>1449</v>
      </c>
      <c r="D53" s="275">
        <v>11</v>
      </c>
      <c r="E53" s="268">
        <v>44800</v>
      </c>
    </row>
    <row r="54" spans="1:6" ht="15.75" x14ac:dyDescent="0.25">
      <c r="A54" s="72">
        <v>49</v>
      </c>
      <c r="B54" s="37" t="s">
        <v>54</v>
      </c>
      <c r="C54" s="275">
        <v>2153</v>
      </c>
      <c r="D54" s="275">
        <v>0</v>
      </c>
      <c r="E54" s="268">
        <v>0</v>
      </c>
    </row>
    <row r="55" spans="1:6" ht="15.75" x14ac:dyDescent="0.25">
      <c r="A55" s="72">
        <v>50</v>
      </c>
      <c r="B55" s="37" t="s">
        <v>69</v>
      </c>
      <c r="C55" s="275">
        <v>3124</v>
      </c>
      <c r="D55" s="275">
        <v>83</v>
      </c>
      <c r="E55" s="268">
        <v>38160</v>
      </c>
    </row>
    <row r="56" spans="1:6" s="70" customFormat="1" ht="30.6" customHeight="1" x14ac:dyDescent="0.25">
      <c r="A56" s="308">
        <v>51</v>
      </c>
      <c r="B56" s="37" t="s">
        <v>150</v>
      </c>
      <c r="C56" s="275">
        <v>1125</v>
      </c>
      <c r="D56" s="275">
        <v>0</v>
      </c>
      <c r="E56" s="268">
        <v>0</v>
      </c>
    </row>
    <row r="57" spans="1:6" ht="15.75" x14ac:dyDescent="0.25">
      <c r="A57" s="72">
        <v>52</v>
      </c>
      <c r="B57" s="37" t="s">
        <v>63</v>
      </c>
      <c r="C57" s="275">
        <v>9</v>
      </c>
      <c r="D57" s="275">
        <v>0</v>
      </c>
      <c r="E57" s="268">
        <v>0</v>
      </c>
    </row>
    <row r="58" spans="1:6" ht="15.75" x14ac:dyDescent="0.25">
      <c r="A58" s="72">
        <v>53</v>
      </c>
      <c r="B58" s="37" t="s">
        <v>67</v>
      </c>
      <c r="C58" s="276">
        <v>1200</v>
      </c>
      <c r="D58" s="275">
        <v>0</v>
      </c>
      <c r="E58" s="268">
        <v>0</v>
      </c>
    </row>
    <row r="59" spans="1:6" ht="15.75" x14ac:dyDescent="0.25">
      <c r="A59" s="72">
        <v>54</v>
      </c>
      <c r="B59" s="37" t="s">
        <v>72</v>
      </c>
      <c r="C59" s="275">
        <v>1166</v>
      </c>
      <c r="D59" s="276">
        <v>0</v>
      </c>
      <c r="E59" s="269">
        <v>0</v>
      </c>
      <c r="F59" s="9"/>
    </row>
    <row r="60" spans="1:6" ht="15.75" x14ac:dyDescent="0.25">
      <c r="A60" s="72">
        <v>55</v>
      </c>
      <c r="B60" s="37" t="s">
        <v>70</v>
      </c>
      <c r="C60" s="275">
        <v>1800</v>
      </c>
      <c r="D60" s="276">
        <v>0</v>
      </c>
      <c r="E60" s="269">
        <v>0</v>
      </c>
    </row>
    <row r="61" spans="1:6" ht="15.75" x14ac:dyDescent="0.25">
      <c r="A61" s="72">
        <v>56</v>
      </c>
      <c r="B61" s="37" t="s">
        <v>151</v>
      </c>
      <c r="C61" s="277">
        <v>3361</v>
      </c>
      <c r="D61" s="276">
        <v>4116</v>
      </c>
      <c r="E61" s="270">
        <v>898960</v>
      </c>
    </row>
    <row r="62" spans="1:6" ht="15.75" x14ac:dyDescent="0.25">
      <c r="A62" s="72">
        <v>57</v>
      </c>
      <c r="B62" s="37" t="s">
        <v>520</v>
      </c>
      <c r="C62" s="277">
        <v>1464</v>
      </c>
      <c r="D62" s="277"/>
      <c r="E62" s="270">
        <v>25250</v>
      </c>
    </row>
    <row r="63" spans="1:6" ht="15.75" x14ac:dyDescent="0.25">
      <c r="A63" s="72">
        <v>58</v>
      </c>
      <c r="B63" s="37" t="s">
        <v>153</v>
      </c>
      <c r="C63" s="277">
        <v>1059</v>
      </c>
      <c r="D63" s="275">
        <v>0</v>
      </c>
      <c r="E63" s="268">
        <v>0</v>
      </c>
    </row>
    <row r="64" spans="1:6" ht="15.75" x14ac:dyDescent="0.25">
      <c r="A64" s="72">
        <v>59</v>
      </c>
      <c r="B64" s="37" t="s">
        <v>154</v>
      </c>
      <c r="C64" s="280">
        <v>1600</v>
      </c>
      <c r="D64" s="282">
        <v>0</v>
      </c>
      <c r="E64" s="283">
        <v>0</v>
      </c>
    </row>
    <row r="65" spans="1:5" ht="15.75" x14ac:dyDescent="0.25">
      <c r="A65" s="72">
        <v>60</v>
      </c>
      <c r="B65" s="261" t="s">
        <v>155</v>
      </c>
      <c r="C65" s="569" t="s">
        <v>404</v>
      </c>
      <c r="D65" s="570"/>
      <c r="E65" s="571"/>
    </row>
    <row r="66" spans="1:5" ht="15.75" x14ac:dyDescent="0.25">
      <c r="A66" s="72">
        <v>61</v>
      </c>
      <c r="B66" s="37" t="s">
        <v>156</v>
      </c>
      <c r="C66" s="281">
        <v>1331</v>
      </c>
      <c r="D66" s="279">
        <v>0</v>
      </c>
      <c r="E66" s="272">
        <v>0</v>
      </c>
    </row>
    <row r="67" spans="1:5" ht="18.75" x14ac:dyDescent="0.3">
      <c r="A67" s="35"/>
      <c r="B67" s="35"/>
      <c r="C67" s="36"/>
      <c r="D67" s="36"/>
      <c r="E67" s="36"/>
    </row>
    <row r="68" spans="1:5" ht="15.75" x14ac:dyDescent="0.25">
      <c r="A68" s="505" t="s">
        <v>290</v>
      </c>
      <c r="B68" s="63"/>
      <c r="C68" s="502"/>
      <c r="D68" s="502"/>
      <c r="E68" s="502"/>
    </row>
    <row r="69" spans="1:5" ht="18.75" customHeight="1" x14ac:dyDescent="0.25">
      <c r="A69" s="504" t="s">
        <v>500</v>
      </c>
      <c r="B69" s="504"/>
      <c r="C69" s="504"/>
      <c r="D69" s="504"/>
      <c r="E69" s="167"/>
    </row>
    <row r="70" spans="1:5" ht="15.75" x14ac:dyDescent="0.25">
      <c r="A70" s="503" t="s">
        <v>518</v>
      </c>
      <c r="C70" s="503"/>
      <c r="D70" s="503"/>
      <c r="E70" s="503"/>
    </row>
    <row r="71" spans="1:5" ht="15.75" x14ac:dyDescent="0.25">
      <c r="A71" s="503" t="s">
        <v>517</v>
      </c>
      <c r="C71" s="503"/>
      <c r="D71" s="503"/>
      <c r="E71" s="503"/>
    </row>
    <row r="72" spans="1:5" ht="18.75" x14ac:dyDescent="0.3">
      <c r="B72" s="477"/>
      <c r="C72" s="477"/>
      <c r="D72" s="477"/>
      <c r="E72" s="477"/>
    </row>
    <row r="73" spans="1:5" x14ac:dyDescent="0.25">
      <c r="B73" s="236"/>
      <c r="C73" s="236"/>
      <c r="D73" s="236"/>
      <c r="E73" s="236"/>
    </row>
  </sheetData>
  <mergeCells count="11">
    <mergeCell ref="D1:E1"/>
    <mergeCell ref="D2:E2"/>
    <mergeCell ref="A4:E4"/>
    <mergeCell ref="C14:E14"/>
    <mergeCell ref="C15:E15"/>
    <mergeCell ref="C65:E65"/>
    <mergeCell ref="C19:E19"/>
    <mergeCell ref="C25:E25"/>
    <mergeCell ref="C26:E26"/>
    <mergeCell ref="C27:E27"/>
    <mergeCell ref="C37:E37"/>
  </mergeCells>
  <pageMargins left="0.7" right="0.7" top="0.75" bottom="0.75" header="0.3" footer="0.3"/>
  <pageSetup paperSize="9" scale="69" fitToHeight="0" orientation="portrait" r:id="rId1"/>
  <rowBreaks count="1" manualBreakCount="1">
    <brk id="72" max="5"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FF"/>
    <pageSetUpPr fitToPage="1"/>
  </sheetPr>
  <dimension ref="A2:P82"/>
  <sheetViews>
    <sheetView zoomScaleNormal="100" workbookViewId="0">
      <selection activeCell="L3" sqref="L3:M3"/>
    </sheetView>
  </sheetViews>
  <sheetFormatPr defaultRowHeight="15" x14ac:dyDescent="0.25"/>
  <cols>
    <col min="1" max="1" width="4.5703125" customWidth="1"/>
    <col min="2" max="2" width="44" customWidth="1"/>
    <col min="3" max="3" width="14.5703125" style="245" customWidth="1"/>
    <col min="4" max="4" width="15.140625" style="244" customWidth="1"/>
    <col min="5" max="5" width="11.85546875" customWidth="1"/>
    <col min="6" max="6" width="12.140625" customWidth="1"/>
    <col min="7" max="7" width="11.140625" customWidth="1"/>
    <col min="8" max="8" width="11.7109375" customWidth="1"/>
    <col min="9" max="9" width="14.42578125" customWidth="1"/>
    <col min="10" max="10" width="12.28515625" customWidth="1"/>
    <col min="11" max="11" width="16.42578125" customWidth="1"/>
    <col min="12" max="12" width="20.28515625" customWidth="1"/>
    <col min="13" max="13" width="26.5703125" style="25" customWidth="1"/>
    <col min="14" max="14" width="12" customWidth="1"/>
  </cols>
  <sheetData>
    <row r="2" spans="1:16" ht="14.45" customHeight="1" x14ac:dyDescent="0.25">
      <c r="F2" s="22"/>
      <c r="L2" s="585" t="s">
        <v>501</v>
      </c>
      <c r="M2" s="585"/>
    </row>
    <row r="3" spans="1:16" ht="28.5" customHeight="1" x14ac:dyDescent="0.25">
      <c r="F3" s="22"/>
      <c r="L3" s="585" t="s">
        <v>542</v>
      </c>
      <c r="M3" s="585"/>
    </row>
    <row r="4" spans="1:16" x14ac:dyDescent="0.25">
      <c r="F4" s="22"/>
      <c r="M4" s="480"/>
    </row>
    <row r="5" spans="1:16" ht="23.45" customHeight="1" x14ac:dyDescent="0.25">
      <c r="B5" s="589" t="s">
        <v>502</v>
      </c>
      <c r="C5" s="589"/>
      <c r="D5" s="589"/>
      <c r="E5" s="589"/>
      <c r="F5" s="589"/>
      <c r="G5" s="589"/>
      <c r="H5" s="589"/>
      <c r="I5" s="589"/>
      <c r="J5" s="589"/>
      <c r="K5" s="589"/>
      <c r="L5" s="589"/>
      <c r="M5" s="480"/>
    </row>
    <row r="6" spans="1:16" ht="15.75" x14ac:dyDescent="0.25">
      <c r="M6" s="481" t="s">
        <v>247</v>
      </c>
    </row>
    <row r="7" spans="1:16" ht="67.900000000000006" customHeight="1" x14ac:dyDescent="0.25">
      <c r="A7" s="582" t="s">
        <v>271</v>
      </c>
      <c r="B7" s="582" t="s">
        <v>228</v>
      </c>
      <c r="C7" s="582" t="s">
        <v>365</v>
      </c>
      <c r="D7" s="583" t="s">
        <v>399</v>
      </c>
      <c r="E7" s="582" t="s">
        <v>301</v>
      </c>
      <c r="F7" s="582"/>
      <c r="G7" s="582"/>
      <c r="H7" s="582"/>
      <c r="I7" s="582" t="s">
        <v>369</v>
      </c>
      <c r="J7" s="583" t="s">
        <v>370</v>
      </c>
      <c r="K7" s="582" t="s">
        <v>371</v>
      </c>
      <c r="L7" s="582" t="s">
        <v>372</v>
      </c>
      <c r="M7" s="583" t="s">
        <v>239</v>
      </c>
      <c r="O7" s="245"/>
    </row>
    <row r="8" spans="1:16" ht="170.25" customHeight="1" x14ac:dyDescent="0.25">
      <c r="A8" s="582"/>
      <c r="B8" s="582"/>
      <c r="C8" s="582"/>
      <c r="D8" s="584"/>
      <c r="E8" s="262" t="s">
        <v>373</v>
      </c>
      <c r="F8" s="262" t="s">
        <v>366</v>
      </c>
      <c r="G8" s="262" t="s">
        <v>367</v>
      </c>
      <c r="H8" s="262" t="s">
        <v>368</v>
      </c>
      <c r="I8" s="582"/>
      <c r="J8" s="584"/>
      <c r="K8" s="582"/>
      <c r="L8" s="582"/>
      <c r="M8" s="584"/>
    </row>
    <row r="9" spans="1:16" ht="31.5" x14ac:dyDescent="0.25">
      <c r="A9" s="225">
        <v>1</v>
      </c>
      <c r="B9" s="249" t="s">
        <v>220</v>
      </c>
      <c r="C9" s="29">
        <v>2806628.86</v>
      </c>
      <c r="D9" s="288">
        <v>13400</v>
      </c>
      <c r="E9" s="29">
        <v>73000</v>
      </c>
      <c r="F9" s="29">
        <v>0</v>
      </c>
      <c r="G9" s="29">
        <v>0</v>
      </c>
      <c r="H9" s="29">
        <v>0</v>
      </c>
      <c r="I9" s="29">
        <v>0</v>
      </c>
      <c r="J9" s="29">
        <v>0</v>
      </c>
      <c r="K9" s="29">
        <v>0</v>
      </c>
      <c r="L9" s="29">
        <v>0</v>
      </c>
      <c r="M9" s="29">
        <f t="shared" ref="M9:M16" si="0">C9+D9+E9+F9+G9+H9+I9+J9+K9+L9</f>
        <v>2893028.86</v>
      </c>
      <c r="P9" s="310"/>
    </row>
    <row r="10" spans="1:16" ht="15.75" x14ac:dyDescent="0.25">
      <c r="A10" s="225">
        <v>2</v>
      </c>
      <c r="B10" s="249" t="s">
        <v>3</v>
      </c>
      <c r="C10" s="29">
        <v>1395253.79</v>
      </c>
      <c r="D10" s="288">
        <v>33414</v>
      </c>
      <c r="E10" s="187">
        <v>0</v>
      </c>
      <c r="F10" s="288">
        <v>0</v>
      </c>
      <c r="G10" s="29">
        <v>0</v>
      </c>
      <c r="H10" s="29">
        <v>0</v>
      </c>
      <c r="I10" s="29">
        <v>0</v>
      </c>
      <c r="J10" s="29">
        <v>723205.5</v>
      </c>
      <c r="K10" s="29">
        <v>0</v>
      </c>
      <c r="L10" s="29">
        <v>0</v>
      </c>
      <c r="M10" s="29">
        <f t="shared" si="0"/>
        <v>2151873.29</v>
      </c>
      <c r="P10" s="310"/>
    </row>
    <row r="11" spans="1:16" ht="15.75" x14ac:dyDescent="0.25">
      <c r="A11" s="225">
        <v>3</v>
      </c>
      <c r="B11" s="249" t="s">
        <v>4</v>
      </c>
      <c r="C11" s="288">
        <v>0</v>
      </c>
      <c r="D11" s="288">
        <v>0</v>
      </c>
      <c r="E11" s="288">
        <v>0</v>
      </c>
      <c r="F11" s="288">
        <v>0</v>
      </c>
      <c r="G11" s="29">
        <v>0</v>
      </c>
      <c r="H11" s="29">
        <v>0</v>
      </c>
      <c r="I11" s="29">
        <v>0</v>
      </c>
      <c r="J11" s="29">
        <v>0</v>
      </c>
      <c r="K11" s="29">
        <v>0</v>
      </c>
      <c r="L11" s="29">
        <v>0</v>
      </c>
      <c r="M11" s="29">
        <f t="shared" si="0"/>
        <v>0</v>
      </c>
      <c r="P11" s="310"/>
    </row>
    <row r="12" spans="1:16" ht="15.75" x14ac:dyDescent="0.25">
      <c r="A12" s="225">
        <v>4</v>
      </c>
      <c r="B12" s="249" t="s">
        <v>5</v>
      </c>
      <c r="C12" s="288">
        <v>0</v>
      </c>
      <c r="D12" s="288">
        <v>0</v>
      </c>
      <c r="E12" s="288">
        <v>0</v>
      </c>
      <c r="F12" s="288">
        <v>0</v>
      </c>
      <c r="G12" s="29">
        <v>0</v>
      </c>
      <c r="H12" s="29">
        <v>0</v>
      </c>
      <c r="I12" s="29">
        <v>0</v>
      </c>
      <c r="J12" s="29">
        <v>0</v>
      </c>
      <c r="K12" s="29">
        <v>0</v>
      </c>
      <c r="L12" s="29">
        <v>0</v>
      </c>
      <c r="M12" s="29">
        <f t="shared" si="0"/>
        <v>0</v>
      </c>
      <c r="P12" s="310"/>
    </row>
    <row r="13" spans="1:16" ht="15.75" x14ac:dyDescent="0.25">
      <c r="A13" s="225">
        <v>5</v>
      </c>
      <c r="B13" s="249" t="s">
        <v>6</v>
      </c>
      <c r="C13" s="497">
        <v>0</v>
      </c>
      <c r="D13" s="497">
        <v>0</v>
      </c>
      <c r="E13" s="497">
        <v>0</v>
      </c>
      <c r="F13" s="497">
        <v>0</v>
      </c>
      <c r="G13" s="29">
        <v>0</v>
      </c>
      <c r="H13" s="29">
        <v>0</v>
      </c>
      <c r="I13" s="29">
        <v>0</v>
      </c>
      <c r="J13" s="29">
        <v>0</v>
      </c>
      <c r="K13" s="29">
        <v>0</v>
      </c>
      <c r="L13" s="29">
        <v>0</v>
      </c>
      <c r="M13" s="29">
        <f t="shared" si="0"/>
        <v>0</v>
      </c>
      <c r="P13" s="310"/>
    </row>
    <row r="14" spans="1:16" ht="15.75" x14ac:dyDescent="0.25">
      <c r="A14" s="225">
        <v>6</v>
      </c>
      <c r="B14" s="249" t="s">
        <v>7</v>
      </c>
      <c r="C14" s="288">
        <v>0</v>
      </c>
      <c r="D14" s="288">
        <v>0</v>
      </c>
      <c r="E14" s="288">
        <v>0</v>
      </c>
      <c r="F14" s="288">
        <v>0</v>
      </c>
      <c r="G14" s="288">
        <v>0</v>
      </c>
      <c r="H14" s="29">
        <v>0</v>
      </c>
      <c r="I14" s="29">
        <v>0</v>
      </c>
      <c r="J14" s="29">
        <v>0</v>
      </c>
      <c r="K14" s="29">
        <v>0</v>
      </c>
      <c r="L14" s="29">
        <v>0</v>
      </c>
      <c r="M14" s="29">
        <f t="shared" si="0"/>
        <v>0</v>
      </c>
      <c r="P14" s="310"/>
    </row>
    <row r="15" spans="1:16" ht="15.75" x14ac:dyDescent="0.25">
      <c r="A15" s="225">
        <v>7</v>
      </c>
      <c r="B15" s="249" t="s">
        <v>8</v>
      </c>
      <c r="C15" s="438">
        <v>19110.7</v>
      </c>
      <c r="D15" s="288">
        <v>0</v>
      </c>
      <c r="E15" s="288">
        <v>0</v>
      </c>
      <c r="F15" s="288">
        <v>0</v>
      </c>
      <c r="G15" s="288">
        <v>0</v>
      </c>
      <c r="H15" s="29">
        <v>0</v>
      </c>
      <c r="I15" s="29">
        <v>0</v>
      </c>
      <c r="J15" s="29">
        <v>0</v>
      </c>
      <c r="K15" s="29">
        <v>0</v>
      </c>
      <c r="L15" s="29">
        <v>0</v>
      </c>
      <c r="M15" s="29">
        <f t="shared" si="0"/>
        <v>19110.7</v>
      </c>
      <c r="P15" s="310"/>
    </row>
    <row r="16" spans="1:16" ht="15.75" x14ac:dyDescent="0.25">
      <c r="A16" s="225">
        <v>8</v>
      </c>
      <c r="B16" s="249" t="s">
        <v>9</v>
      </c>
      <c r="C16" s="29">
        <v>228657.94</v>
      </c>
      <c r="D16" s="288">
        <v>0</v>
      </c>
      <c r="E16" s="187">
        <v>0</v>
      </c>
      <c r="F16" s="288">
        <v>0</v>
      </c>
      <c r="G16" s="288">
        <v>0</v>
      </c>
      <c r="H16" s="29">
        <v>0</v>
      </c>
      <c r="I16" s="29">
        <v>0</v>
      </c>
      <c r="J16" s="29">
        <v>0</v>
      </c>
      <c r="K16" s="29">
        <v>0</v>
      </c>
      <c r="L16" s="29">
        <v>0</v>
      </c>
      <c r="M16" s="29">
        <f t="shared" si="0"/>
        <v>228657.94</v>
      </c>
      <c r="P16" s="310"/>
    </row>
    <row r="17" spans="1:16" ht="15.75" x14ac:dyDescent="0.25">
      <c r="A17" s="225">
        <v>9</v>
      </c>
      <c r="B17" s="249" t="s">
        <v>56</v>
      </c>
      <c r="C17" s="586" t="s">
        <v>404</v>
      </c>
      <c r="D17" s="587"/>
      <c r="E17" s="587"/>
      <c r="F17" s="587"/>
      <c r="G17" s="587"/>
      <c r="H17" s="587"/>
      <c r="I17" s="587"/>
      <c r="J17" s="587"/>
      <c r="K17" s="587"/>
      <c r="L17" s="587"/>
      <c r="M17" s="588"/>
      <c r="P17" s="310"/>
    </row>
    <row r="18" spans="1:16" ht="15.75" x14ac:dyDescent="0.25">
      <c r="A18" s="225">
        <v>10</v>
      </c>
      <c r="B18" s="249" t="s">
        <v>57</v>
      </c>
      <c r="C18" s="586" t="s">
        <v>404</v>
      </c>
      <c r="D18" s="587"/>
      <c r="E18" s="587"/>
      <c r="F18" s="587"/>
      <c r="G18" s="587"/>
      <c r="H18" s="587"/>
      <c r="I18" s="587"/>
      <c r="J18" s="587"/>
      <c r="K18" s="587"/>
      <c r="L18" s="587"/>
      <c r="M18" s="588"/>
      <c r="P18" s="310"/>
    </row>
    <row r="19" spans="1:16" ht="31.5" x14ac:dyDescent="0.25">
      <c r="A19" s="225">
        <v>11</v>
      </c>
      <c r="B19" s="249" t="s">
        <v>49</v>
      </c>
      <c r="C19" s="290">
        <v>50440.88</v>
      </c>
      <c r="D19" s="288">
        <v>0</v>
      </c>
      <c r="E19" s="187">
        <v>0</v>
      </c>
      <c r="F19" s="187">
        <v>0</v>
      </c>
      <c r="G19" s="187">
        <v>0</v>
      </c>
      <c r="H19" s="187">
        <v>0</v>
      </c>
      <c r="I19" s="297">
        <v>0</v>
      </c>
      <c r="J19" s="297">
        <v>0</v>
      </c>
      <c r="K19" s="297">
        <v>0</v>
      </c>
      <c r="L19" s="297">
        <v>0</v>
      </c>
      <c r="M19" s="29">
        <f>C19+D19+E19+F19+G19+H19+I19+J19+K19+L19</f>
        <v>50440.88</v>
      </c>
      <c r="P19" s="310"/>
    </row>
    <row r="20" spans="1:16" ht="31.5" x14ac:dyDescent="0.25">
      <c r="A20" s="225">
        <v>12</v>
      </c>
      <c r="B20" s="249" t="s">
        <v>10</v>
      </c>
      <c r="C20" s="292">
        <v>5820936.3099999996</v>
      </c>
      <c r="D20" s="288">
        <v>0</v>
      </c>
      <c r="E20" s="187">
        <v>0</v>
      </c>
      <c r="F20" s="288">
        <v>0</v>
      </c>
      <c r="G20" s="187">
        <v>0</v>
      </c>
      <c r="H20" s="187">
        <v>0</v>
      </c>
      <c r="I20" s="288">
        <v>0</v>
      </c>
      <c r="J20" s="288">
        <v>27644.91</v>
      </c>
      <c r="K20" s="300">
        <v>0</v>
      </c>
      <c r="L20" s="300">
        <v>0</v>
      </c>
      <c r="M20" s="29">
        <f>C20+D20+E20+F20+G20+H20+I20+J20+K20+L20</f>
        <v>5848581.2199999997</v>
      </c>
      <c r="O20" s="310"/>
      <c r="P20" s="310"/>
    </row>
    <row r="21" spans="1:16" ht="15.75" x14ac:dyDescent="0.25">
      <c r="A21" s="225">
        <v>13</v>
      </c>
      <c r="B21" s="249" t="s">
        <v>11</v>
      </c>
      <c r="C21" s="288">
        <v>35874.080000000002</v>
      </c>
      <c r="D21" s="288">
        <v>1200</v>
      </c>
      <c r="E21" s="187">
        <v>0</v>
      </c>
      <c r="F21" s="288">
        <v>0</v>
      </c>
      <c r="G21" s="187">
        <v>0</v>
      </c>
      <c r="H21" s="187">
        <v>0</v>
      </c>
      <c r="I21" s="296">
        <v>0</v>
      </c>
      <c r="J21" s="296">
        <v>7972.57</v>
      </c>
      <c r="K21" s="300">
        <v>0</v>
      </c>
      <c r="L21" s="300">
        <v>0</v>
      </c>
      <c r="M21" s="29">
        <f>C21+D21+E21+F21+G21+H21+I21+J21+K21+L21</f>
        <v>45046.65</v>
      </c>
      <c r="P21" s="310"/>
    </row>
    <row r="22" spans="1:16" ht="15.75" x14ac:dyDescent="0.25">
      <c r="A22" s="225">
        <v>14</v>
      </c>
      <c r="B22" s="249" t="s">
        <v>58</v>
      </c>
      <c r="C22" s="586" t="s">
        <v>404</v>
      </c>
      <c r="D22" s="587"/>
      <c r="E22" s="587"/>
      <c r="F22" s="587"/>
      <c r="G22" s="587"/>
      <c r="H22" s="587"/>
      <c r="I22" s="587"/>
      <c r="J22" s="587"/>
      <c r="K22" s="587"/>
      <c r="L22" s="587"/>
      <c r="M22" s="588"/>
      <c r="P22" s="310"/>
    </row>
    <row r="23" spans="1:16" ht="15.75" x14ac:dyDescent="0.25">
      <c r="A23" s="225">
        <v>15</v>
      </c>
      <c r="B23" s="249" t="s">
        <v>27</v>
      </c>
      <c r="C23" s="288">
        <v>1965201.21</v>
      </c>
      <c r="D23" s="291">
        <v>2200</v>
      </c>
      <c r="E23" s="289">
        <v>0</v>
      </c>
      <c r="F23" s="288">
        <v>0</v>
      </c>
      <c r="G23" s="288">
        <v>1000</v>
      </c>
      <c r="H23" s="295">
        <v>30000</v>
      </c>
      <c r="I23" s="295">
        <v>0</v>
      </c>
      <c r="J23" s="295">
        <v>68000</v>
      </c>
      <c r="K23" s="439">
        <v>6245.95</v>
      </c>
      <c r="L23" s="439">
        <v>0</v>
      </c>
      <c r="M23" s="29">
        <f>C23+D23+E23+F23+G23+H23+I23+J23+K23+L23</f>
        <v>2072647.16</v>
      </c>
      <c r="P23" s="310"/>
    </row>
    <row r="24" spans="1:16" ht="15.75" x14ac:dyDescent="0.25">
      <c r="A24" s="225">
        <v>16</v>
      </c>
      <c r="B24" s="249" t="s">
        <v>12</v>
      </c>
      <c r="C24" s="288">
        <v>0</v>
      </c>
      <c r="D24" s="288">
        <v>0</v>
      </c>
      <c r="E24" s="288">
        <v>0</v>
      </c>
      <c r="F24" s="288">
        <v>0</v>
      </c>
      <c r="G24" s="288">
        <v>0</v>
      </c>
      <c r="H24" s="288">
        <v>0</v>
      </c>
      <c r="I24" s="288">
        <v>0</v>
      </c>
      <c r="J24" s="288">
        <v>0</v>
      </c>
      <c r="K24" s="288">
        <v>0</v>
      </c>
      <c r="L24" s="288">
        <v>0</v>
      </c>
      <c r="M24" s="29">
        <f>C24+D24+E24+F24+G24+H24+I24+J24+K24+L24</f>
        <v>0</v>
      </c>
      <c r="P24" s="310"/>
    </row>
    <row r="25" spans="1:16" ht="15.75" x14ac:dyDescent="0.25">
      <c r="A25" s="225">
        <v>17</v>
      </c>
      <c r="B25" s="249" t="s">
        <v>59</v>
      </c>
      <c r="C25" s="288">
        <v>0</v>
      </c>
      <c r="D25" s="288">
        <v>0</v>
      </c>
      <c r="E25" s="187">
        <v>23000</v>
      </c>
      <c r="F25" s="288">
        <v>0</v>
      </c>
      <c r="G25" s="288">
        <v>0</v>
      </c>
      <c r="H25" s="288">
        <v>0</v>
      </c>
      <c r="I25" s="288">
        <v>1998.8</v>
      </c>
      <c r="J25" s="288">
        <v>0</v>
      </c>
      <c r="K25" s="288">
        <v>0</v>
      </c>
      <c r="L25" s="288">
        <v>0</v>
      </c>
      <c r="M25" s="29">
        <f>C25+D25+E25+F25+G25+H25+I25+J25+K25+L25</f>
        <v>24998.799999999999</v>
      </c>
      <c r="P25" s="310"/>
    </row>
    <row r="26" spans="1:16" ht="15.75" x14ac:dyDescent="0.25">
      <c r="A26" s="225">
        <v>18</v>
      </c>
      <c r="B26" s="249" t="s">
        <v>44</v>
      </c>
      <c r="C26" s="288">
        <v>0</v>
      </c>
      <c r="D26" s="187">
        <v>0</v>
      </c>
      <c r="E26" s="288">
        <v>0</v>
      </c>
      <c r="F26" s="288">
        <v>0</v>
      </c>
      <c r="G26" s="288">
        <v>0</v>
      </c>
      <c r="H26" s="288">
        <v>0</v>
      </c>
      <c r="I26" s="288">
        <v>0</v>
      </c>
      <c r="J26" s="288">
        <v>0</v>
      </c>
      <c r="K26" s="288">
        <v>0</v>
      </c>
      <c r="L26" s="288">
        <v>0</v>
      </c>
      <c r="M26" s="29">
        <f>C26+D26+E26+F26+G26+H26+I26+J26+K26+L26</f>
        <v>0</v>
      </c>
      <c r="P26" s="310"/>
    </row>
    <row r="27" spans="1:16" ht="15.75" x14ac:dyDescent="0.25">
      <c r="A27" s="225">
        <v>19</v>
      </c>
      <c r="B27" s="249" t="s">
        <v>13</v>
      </c>
      <c r="C27" s="288">
        <v>0</v>
      </c>
      <c r="D27" s="288">
        <v>0</v>
      </c>
      <c r="E27" s="288">
        <v>0</v>
      </c>
      <c r="F27" s="288">
        <v>0</v>
      </c>
      <c r="G27" s="288">
        <v>0</v>
      </c>
      <c r="H27" s="296">
        <v>0</v>
      </c>
      <c r="I27" s="296">
        <v>0</v>
      </c>
      <c r="J27" s="296">
        <v>0</v>
      </c>
      <c r="K27" s="288">
        <v>0</v>
      </c>
      <c r="L27" s="288">
        <v>0</v>
      </c>
      <c r="M27" s="29">
        <f>C27+D27+E27+F27+G27+H27+I27+J27+K27+L27</f>
        <v>0</v>
      </c>
      <c r="P27" s="310"/>
    </row>
    <row r="28" spans="1:16" ht="15.75" customHeight="1" x14ac:dyDescent="0.25">
      <c r="A28" s="225">
        <v>20</v>
      </c>
      <c r="B28" s="249" t="s">
        <v>14</v>
      </c>
      <c r="C28" s="586" t="s">
        <v>404</v>
      </c>
      <c r="D28" s="587"/>
      <c r="E28" s="587"/>
      <c r="F28" s="587"/>
      <c r="G28" s="587"/>
      <c r="H28" s="587"/>
      <c r="I28" s="587"/>
      <c r="J28" s="587"/>
      <c r="K28" s="587"/>
      <c r="L28" s="587"/>
      <c r="M28" s="588"/>
      <c r="P28" s="310"/>
    </row>
    <row r="29" spans="1:16" ht="15.75" x14ac:dyDescent="0.25">
      <c r="A29" s="225">
        <v>21</v>
      </c>
      <c r="B29" s="249" t="s">
        <v>60</v>
      </c>
      <c r="C29" s="586" t="s">
        <v>404</v>
      </c>
      <c r="D29" s="587"/>
      <c r="E29" s="587"/>
      <c r="F29" s="587"/>
      <c r="G29" s="587"/>
      <c r="H29" s="587"/>
      <c r="I29" s="587"/>
      <c r="J29" s="587"/>
      <c r="K29" s="587"/>
      <c r="L29" s="587"/>
      <c r="M29" s="588"/>
      <c r="P29" s="310"/>
    </row>
    <row r="30" spans="1:16" ht="15.75" x14ac:dyDescent="0.25">
      <c r="A30" s="225">
        <v>22</v>
      </c>
      <c r="B30" s="249" t="s">
        <v>45</v>
      </c>
      <c r="C30" s="586" t="s">
        <v>404</v>
      </c>
      <c r="D30" s="587"/>
      <c r="E30" s="587"/>
      <c r="F30" s="587"/>
      <c r="G30" s="587"/>
      <c r="H30" s="587"/>
      <c r="I30" s="587"/>
      <c r="J30" s="587"/>
      <c r="K30" s="587"/>
      <c r="L30" s="587"/>
      <c r="M30" s="588"/>
      <c r="P30" s="310"/>
    </row>
    <row r="31" spans="1:16" ht="15.75" x14ac:dyDescent="0.25">
      <c r="A31" s="225">
        <v>23</v>
      </c>
      <c r="B31" s="249" t="s">
        <v>15</v>
      </c>
      <c r="C31" s="290">
        <v>42525.14</v>
      </c>
      <c r="D31" s="288">
        <v>15500</v>
      </c>
      <c r="E31" s="187">
        <v>0</v>
      </c>
      <c r="F31" s="288">
        <v>0</v>
      </c>
      <c r="G31" s="288">
        <v>0</v>
      </c>
      <c r="H31" s="295">
        <v>0</v>
      </c>
      <c r="I31" s="295">
        <v>3800</v>
      </c>
      <c r="J31" s="295">
        <v>481.88</v>
      </c>
      <c r="K31" s="439">
        <v>0</v>
      </c>
      <c r="L31" s="439">
        <v>0</v>
      </c>
      <c r="M31" s="482">
        <f>C31+D31+E31+F31+G31+H31+I31+J31+K31+L31</f>
        <v>62307.02</v>
      </c>
      <c r="P31" s="310"/>
    </row>
    <row r="32" spans="1:16" ht="15.75" x14ac:dyDescent="0.25">
      <c r="A32" s="225">
        <v>24</v>
      </c>
      <c r="B32" s="249" t="s">
        <v>46</v>
      </c>
      <c r="C32" s="288">
        <v>0</v>
      </c>
      <c r="D32" s="288">
        <v>0</v>
      </c>
      <c r="E32" s="288">
        <v>0</v>
      </c>
      <c r="F32" s="288">
        <v>0</v>
      </c>
      <c r="G32" s="288">
        <v>0</v>
      </c>
      <c r="H32" s="288">
        <v>0</v>
      </c>
      <c r="I32" s="288">
        <v>0</v>
      </c>
      <c r="J32" s="288">
        <v>0</v>
      </c>
      <c r="K32" s="439">
        <v>0</v>
      </c>
      <c r="L32" s="440">
        <v>0</v>
      </c>
      <c r="M32" s="29">
        <f>C32+D32+E32+F32+G32+H32+I32+J32+K32+L32</f>
        <v>0</v>
      </c>
      <c r="N32" s="28"/>
      <c r="P32" s="310"/>
    </row>
    <row r="33" spans="1:16" ht="15.75" x14ac:dyDescent="0.25">
      <c r="A33" s="225">
        <v>25</v>
      </c>
      <c r="B33" s="249" t="s">
        <v>16</v>
      </c>
      <c r="C33" s="301">
        <v>946723.88</v>
      </c>
      <c r="D33" s="288">
        <v>600</v>
      </c>
      <c r="E33" s="289">
        <v>5000</v>
      </c>
      <c r="F33" s="288">
        <v>0</v>
      </c>
      <c r="G33" s="288">
        <v>0</v>
      </c>
      <c r="H33" s="288">
        <v>0</v>
      </c>
      <c r="I33" s="288">
        <v>0</v>
      </c>
      <c r="J33" s="288">
        <v>0</v>
      </c>
      <c r="K33" s="288">
        <v>7989.2</v>
      </c>
      <c r="L33" s="432">
        <v>0</v>
      </c>
      <c r="M33" s="29">
        <f>SUM(C33:L33)</f>
        <v>960313.08</v>
      </c>
      <c r="N33" s="311"/>
      <c r="O33" s="28"/>
      <c r="P33" s="310"/>
    </row>
    <row r="34" spans="1:16" ht="31.5" x14ac:dyDescent="0.25">
      <c r="A34" s="225">
        <v>26</v>
      </c>
      <c r="B34" s="249" t="s">
        <v>212</v>
      </c>
      <c r="C34" s="291">
        <v>0</v>
      </c>
      <c r="D34" s="187">
        <v>0</v>
      </c>
      <c r="E34" s="187">
        <v>0</v>
      </c>
      <c r="F34" s="187">
        <v>0</v>
      </c>
      <c r="G34" s="187">
        <v>0</v>
      </c>
      <c r="H34" s="187">
        <v>0</v>
      </c>
      <c r="I34" s="187">
        <v>0</v>
      </c>
      <c r="J34" s="187">
        <v>0</v>
      </c>
      <c r="K34" s="187">
        <v>0</v>
      </c>
      <c r="L34" s="312">
        <v>0</v>
      </c>
      <c r="M34" s="29">
        <f>C34+D34+E34+F34+G34+H34+I34+J34+K34+L34</f>
        <v>0</v>
      </c>
      <c r="N34" s="28"/>
      <c r="O34" s="28"/>
      <c r="P34" s="310"/>
    </row>
    <row r="35" spans="1:16" ht="15.75" x14ac:dyDescent="0.25">
      <c r="A35" s="225">
        <v>27</v>
      </c>
      <c r="B35" s="249" t="s">
        <v>317</v>
      </c>
      <c r="C35" s="441">
        <v>20567.64</v>
      </c>
      <c r="D35" s="288">
        <v>0</v>
      </c>
      <c r="E35" s="187">
        <v>0</v>
      </c>
      <c r="F35" s="288">
        <v>0</v>
      </c>
      <c r="G35" s="288">
        <v>0</v>
      </c>
      <c r="H35" s="288">
        <v>0</v>
      </c>
      <c r="I35" s="288">
        <v>0</v>
      </c>
      <c r="J35" s="288">
        <v>0</v>
      </c>
      <c r="K35" s="288">
        <v>0</v>
      </c>
      <c r="L35" s="288">
        <v>0</v>
      </c>
      <c r="M35" s="29">
        <f>SUM(C35:L35)</f>
        <v>20567.64</v>
      </c>
      <c r="N35" s="311"/>
      <c r="O35" s="28"/>
      <c r="P35" s="310"/>
    </row>
    <row r="36" spans="1:16" ht="15.75" x14ac:dyDescent="0.25">
      <c r="A36" s="225">
        <v>28</v>
      </c>
      <c r="B36" s="249" t="s">
        <v>17</v>
      </c>
      <c r="C36" s="288">
        <v>3322.69</v>
      </c>
      <c r="D36" s="288">
        <v>0</v>
      </c>
      <c r="E36" s="187">
        <v>0</v>
      </c>
      <c r="F36" s="187">
        <v>0</v>
      </c>
      <c r="G36" s="187">
        <v>0</v>
      </c>
      <c r="H36" s="187">
        <v>0</v>
      </c>
      <c r="I36" s="187">
        <v>0</v>
      </c>
      <c r="J36" s="187">
        <v>0</v>
      </c>
      <c r="K36" s="288">
        <v>0</v>
      </c>
      <c r="L36" s="288">
        <v>0</v>
      </c>
      <c r="M36" s="29">
        <f>C36+D36+E36+F36+G36+H36+I36+J36+K36+L36</f>
        <v>3322.69</v>
      </c>
      <c r="N36" s="28"/>
      <c r="O36" s="28"/>
      <c r="P36" s="310"/>
    </row>
    <row r="37" spans="1:16" ht="31.5" x14ac:dyDescent="0.25">
      <c r="A37" s="225">
        <v>29</v>
      </c>
      <c r="B37" s="249" t="s">
        <v>146</v>
      </c>
      <c r="C37" s="291">
        <v>1839.25</v>
      </c>
      <c r="D37" s="288">
        <v>5821</v>
      </c>
      <c r="E37" s="187">
        <v>0</v>
      </c>
      <c r="F37" s="187">
        <v>0</v>
      </c>
      <c r="G37" s="187">
        <v>0</v>
      </c>
      <c r="H37" s="187">
        <v>0</v>
      </c>
      <c r="I37" s="187">
        <v>0</v>
      </c>
      <c r="J37" s="187">
        <v>0</v>
      </c>
      <c r="K37" s="187">
        <v>0</v>
      </c>
      <c r="L37" s="187">
        <v>0</v>
      </c>
      <c r="M37" s="29">
        <f>C37+D37+E37+F37+G37+H37+I37+J37+K37+L37</f>
        <v>7660.25</v>
      </c>
      <c r="N37" s="28"/>
      <c r="O37" s="28"/>
      <c r="P37" s="310"/>
    </row>
    <row r="38" spans="1:16" ht="31.5" x14ac:dyDescent="0.25">
      <c r="A38" s="225">
        <v>30</v>
      </c>
      <c r="B38" s="249" t="s">
        <v>18</v>
      </c>
      <c r="C38" s="29">
        <v>0</v>
      </c>
      <c r="D38" s="288">
        <v>200</v>
      </c>
      <c r="E38" s="187">
        <v>0</v>
      </c>
      <c r="F38" s="288">
        <v>0</v>
      </c>
      <c r="G38" s="288">
        <v>0</v>
      </c>
      <c r="H38" s="288">
        <v>0</v>
      </c>
      <c r="I38" s="288">
        <v>0</v>
      </c>
      <c r="J38" s="288">
        <v>0</v>
      </c>
      <c r="K38" s="288">
        <v>0</v>
      </c>
      <c r="L38" s="288">
        <v>0</v>
      </c>
      <c r="M38" s="29">
        <f>C38+D38+E38+F38+G38+H38+I38+J38+K38+L38</f>
        <v>200</v>
      </c>
      <c r="N38" s="28"/>
      <c r="P38" s="310"/>
    </row>
    <row r="39" spans="1:16" ht="15.75" x14ac:dyDescent="0.25">
      <c r="A39" s="225">
        <v>31</v>
      </c>
      <c r="B39" s="249" t="s">
        <v>50</v>
      </c>
      <c r="C39" s="288">
        <v>153507.41</v>
      </c>
      <c r="D39" s="288">
        <v>0</v>
      </c>
      <c r="E39" s="187">
        <v>0</v>
      </c>
      <c r="F39" s="187">
        <v>0</v>
      </c>
      <c r="G39" s="187">
        <v>0</v>
      </c>
      <c r="H39" s="187">
        <v>0</v>
      </c>
      <c r="I39" s="187">
        <v>0</v>
      </c>
      <c r="J39" s="187">
        <v>0</v>
      </c>
      <c r="K39" s="288">
        <v>0</v>
      </c>
      <c r="L39" s="288">
        <v>0</v>
      </c>
      <c r="M39" s="29">
        <f>C39+D39+E39+F39+G39+H39+I39+J39+K39+L39</f>
        <v>153507.41</v>
      </c>
      <c r="N39" s="28"/>
      <c r="P39" s="310"/>
    </row>
    <row r="40" spans="1:16" ht="15.75" x14ac:dyDescent="0.25">
      <c r="A40" s="225">
        <v>32</v>
      </c>
      <c r="B40" s="249" t="s">
        <v>19</v>
      </c>
      <c r="C40" s="586" t="s">
        <v>404</v>
      </c>
      <c r="D40" s="587"/>
      <c r="E40" s="587"/>
      <c r="F40" s="587"/>
      <c r="G40" s="587"/>
      <c r="H40" s="587"/>
      <c r="I40" s="587"/>
      <c r="J40" s="587"/>
      <c r="K40" s="587"/>
      <c r="L40" s="587"/>
      <c r="M40" s="588"/>
      <c r="N40" s="28"/>
      <c r="P40" s="310"/>
    </row>
    <row r="41" spans="1:16" ht="15.75" x14ac:dyDescent="0.25">
      <c r="A41" s="225">
        <v>33</v>
      </c>
      <c r="B41" s="249" t="s">
        <v>20</v>
      </c>
      <c r="C41" s="290">
        <v>0</v>
      </c>
      <c r="D41" s="288">
        <v>0</v>
      </c>
      <c r="E41" s="288">
        <v>0</v>
      </c>
      <c r="F41" s="288">
        <v>0</v>
      </c>
      <c r="G41" s="288">
        <v>0</v>
      </c>
      <c r="H41" s="288">
        <v>0</v>
      </c>
      <c r="I41" s="288">
        <v>0</v>
      </c>
      <c r="J41" s="288">
        <v>0</v>
      </c>
      <c r="K41" s="288">
        <v>0</v>
      </c>
      <c r="L41" s="288">
        <v>0</v>
      </c>
      <c r="M41" s="29">
        <f>C41+D41+E41+F41+G41+H41+I41+J41+K41+L41</f>
        <v>0</v>
      </c>
      <c r="N41" s="28"/>
      <c r="P41" s="310"/>
    </row>
    <row r="42" spans="1:16" ht="31.5" x14ac:dyDescent="0.25">
      <c r="A42" s="225">
        <v>34</v>
      </c>
      <c r="B42" s="249" t="s">
        <v>160</v>
      </c>
      <c r="C42" s="442">
        <v>7590.85</v>
      </c>
      <c r="D42" s="443">
        <v>62200</v>
      </c>
      <c r="E42" s="187">
        <v>66300</v>
      </c>
      <c r="F42" s="288">
        <v>0</v>
      </c>
      <c r="G42" s="288">
        <v>0</v>
      </c>
      <c r="H42" s="288">
        <v>0</v>
      </c>
      <c r="I42" s="288">
        <v>0</v>
      </c>
      <c r="J42" s="288">
        <v>0</v>
      </c>
      <c r="K42" s="288">
        <v>0</v>
      </c>
      <c r="L42" s="288">
        <v>0</v>
      </c>
      <c r="M42" s="29">
        <f>SUM(C42:L42)</f>
        <v>136090.85</v>
      </c>
      <c r="N42" s="311"/>
      <c r="O42" s="310"/>
      <c r="P42" s="310"/>
    </row>
    <row r="43" spans="1:16" ht="15.75" x14ac:dyDescent="0.25">
      <c r="A43" s="225">
        <v>35</v>
      </c>
      <c r="B43" s="249" t="s">
        <v>61</v>
      </c>
      <c r="C43" s="288">
        <v>0</v>
      </c>
      <c r="D43" s="288">
        <v>0</v>
      </c>
      <c r="E43" s="187">
        <v>2070</v>
      </c>
      <c r="F43" s="288">
        <v>0</v>
      </c>
      <c r="G43" s="288">
        <v>0</v>
      </c>
      <c r="H43" s="288">
        <v>0</v>
      </c>
      <c r="I43" s="288">
        <v>0</v>
      </c>
      <c r="J43" s="288">
        <v>0</v>
      </c>
      <c r="K43" s="29" t="s">
        <v>458</v>
      </c>
      <c r="L43" s="288">
        <v>0</v>
      </c>
      <c r="M43" s="29">
        <f t="shared" ref="M43:M67" si="1">SUM(C43:L43)</f>
        <v>2070</v>
      </c>
      <c r="N43" s="28"/>
      <c r="P43" s="310"/>
    </row>
    <row r="44" spans="1:16" ht="15.75" x14ac:dyDescent="0.25">
      <c r="A44" s="225">
        <v>36</v>
      </c>
      <c r="B44" s="249" t="s">
        <v>21</v>
      </c>
      <c r="C44" s="288">
        <v>1915401.28</v>
      </c>
      <c r="D44" s="288">
        <v>0</v>
      </c>
      <c r="E44" s="288">
        <v>0</v>
      </c>
      <c r="F44" s="288">
        <v>0</v>
      </c>
      <c r="G44" s="288">
        <v>0</v>
      </c>
      <c r="H44" s="288">
        <v>0</v>
      </c>
      <c r="I44" s="288">
        <v>0</v>
      </c>
      <c r="J44" s="288">
        <v>0</v>
      </c>
      <c r="K44" s="288">
        <v>0</v>
      </c>
      <c r="L44" s="288">
        <v>0</v>
      </c>
      <c r="M44" s="29">
        <f t="shared" si="1"/>
        <v>1915401.28</v>
      </c>
      <c r="N44" s="28"/>
      <c r="P44" s="310"/>
    </row>
    <row r="45" spans="1:16" ht="31.5" x14ac:dyDescent="0.25">
      <c r="A45" s="225">
        <v>37</v>
      </c>
      <c r="B45" s="249" t="s">
        <v>51</v>
      </c>
      <c r="C45" s="291">
        <v>218226.96</v>
      </c>
      <c r="D45" s="288">
        <v>0</v>
      </c>
      <c r="E45" s="288">
        <v>0</v>
      </c>
      <c r="F45" s="288">
        <v>0</v>
      </c>
      <c r="G45" s="288">
        <v>0</v>
      </c>
      <c r="H45" s="288">
        <v>0</v>
      </c>
      <c r="I45" s="288">
        <v>0</v>
      </c>
      <c r="J45" s="288">
        <v>0</v>
      </c>
      <c r="K45" s="288">
        <v>0</v>
      </c>
      <c r="L45" s="288">
        <v>0</v>
      </c>
      <c r="M45" s="29">
        <f>SUM(C45:L45)</f>
        <v>218226.96</v>
      </c>
      <c r="P45" s="310"/>
    </row>
    <row r="46" spans="1:16" ht="15.75" x14ac:dyDescent="0.25">
      <c r="A46" s="225">
        <v>38</v>
      </c>
      <c r="B46" s="249" t="s">
        <v>22</v>
      </c>
      <c r="C46" s="290">
        <v>0</v>
      </c>
      <c r="D46" s="288">
        <v>0</v>
      </c>
      <c r="E46" s="290">
        <v>0</v>
      </c>
      <c r="F46" s="290">
        <v>0</v>
      </c>
      <c r="G46" s="290">
        <v>0</v>
      </c>
      <c r="H46" s="290">
        <v>0</v>
      </c>
      <c r="I46" s="290">
        <v>0</v>
      </c>
      <c r="J46" s="290">
        <v>0</v>
      </c>
      <c r="K46" s="29">
        <v>600</v>
      </c>
      <c r="L46" s="29">
        <v>0</v>
      </c>
      <c r="M46" s="29">
        <f t="shared" si="1"/>
        <v>600</v>
      </c>
      <c r="P46" s="310"/>
    </row>
    <row r="47" spans="1:16" ht="31.5" x14ac:dyDescent="0.25">
      <c r="A47" s="225">
        <v>39</v>
      </c>
      <c r="B47" s="249" t="s">
        <v>23</v>
      </c>
      <c r="C47" s="291">
        <v>0</v>
      </c>
      <c r="D47" s="288">
        <v>0</v>
      </c>
      <c r="E47" s="291">
        <v>0</v>
      </c>
      <c r="F47" s="291">
        <v>0</v>
      </c>
      <c r="G47" s="291">
        <v>0</v>
      </c>
      <c r="H47" s="291">
        <v>0</v>
      </c>
      <c r="I47" s="291">
        <v>0</v>
      </c>
      <c r="J47" s="291">
        <v>0</v>
      </c>
      <c r="K47" s="291">
        <v>0</v>
      </c>
      <c r="L47" s="291">
        <v>0</v>
      </c>
      <c r="M47" s="29">
        <f t="shared" si="1"/>
        <v>0</v>
      </c>
      <c r="N47" s="28"/>
      <c r="P47" s="310"/>
    </row>
    <row r="48" spans="1:16" ht="15.75" x14ac:dyDescent="0.25">
      <c r="A48" s="225">
        <v>40</v>
      </c>
      <c r="B48" s="249" t="s">
        <v>62</v>
      </c>
      <c r="C48" s="290">
        <v>0</v>
      </c>
      <c r="D48" s="288">
        <v>0</v>
      </c>
      <c r="E48" s="187">
        <v>0</v>
      </c>
      <c r="F48" s="290">
        <v>0</v>
      </c>
      <c r="G48" s="187">
        <v>0</v>
      </c>
      <c r="H48" s="187">
        <v>0</v>
      </c>
      <c r="I48" s="290">
        <v>0</v>
      </c>
      <c r="J48" s="187">
        <v>0</v>
      </c>
      <c r="K48" s="187">
        <v>0</v>
      </c>
      <c r="L48" s="187">
        <v>0</v>
      </c>
      <c r="M48" s="29">
        <f t="shared" si="1"/>
        <v>0</v>
      </c>
      <c r="N48" s="28"/>
      <c r="P48" s="310"/>
    </row>
    <row r="49" spans="1:16" ht="31.5" x14ac:dyDescent="0.25">
      <c r="A49" s="225">
        <v>41</v>
      </c>
      <c r="B49" s="249" t="s">
        <v>447</v>
      </c>
      <c r="C49" s="442">
        <v>63435.31</v>
      </c>
      <c r="D49" s="291">
        <v>0</v>
      </c>
      <c r="E49" s="289">
        <v>0</v>
      </c>
      <c r="F49" s="289">
        <v>0</v>
      </c>
      <c r="G49" s="289">
        <v>0</v>
      </c>
      <c r="H49" s="289">
        <v>0</v>
      </c>
      <c r="I49" s="289">
        <v>0</v>
      </c>
      <c r="J49" s="187">
        <v>0</v>
      </c>
      <c r="K49" s="187">
        <v>0</v>
      </c>
      <c r="L49" s="187">
        <v>0</v>
      </c>
      <c r="M49" s="29">
        <f t="shared" si="1"/>
        <v>63435.31</v>
      </c>
      <c r="N49" s="311"/>
      <c r="O49" s="310"/>
      <c r="P49" s="310"/>
    </row>
    <row r="50" spans="1:16" ht="15.75" x14ac:dyDescent="0.25">
      <c r="A50" s="225">
        <v>42</v>
      </c>
      <c r="B50" s="249" t="s">
        <v>25</v>
      </c>
      <c r="C50" s="288">
        <v>10932338.48</v>
      </c>
      <c r="D50" s="295">
        <v>78750</v>
      </c>
      <c r="E50" s="309">
        <v>547866</v>
      </c>
      <c r="F50" s="309">
        <v>410235</v>
      </c>
      <c r="G50" s="309">
        <v>71000</v>
      </c>
      <c r="H50" s="309">
        <v>808051</v>
      </c>
      <c r="I50" s="288">
        <v>795000</v>
      </c>
      <c r="J50" s="288">
        <v>80644.19</v>
      </c>
      <c r="K50" s="29">
        <v>43750</v>
      </c>
      <c r="L50" s="29">
        <v>0</v>
      </c>
      <c r="M50" s="29">
        <f t="shared" si="1"/>
        <v>13767634.67</v>
      </c>
      <c r="N50" s="28"/>
      <c r="P50" s="310"/>
    </row>
    <row r="51" spans="1:16" ht="15.75" x14ac:dyDescent="0.25">
      <c r="A51" s="225">
        <v>43</v>
      </c>
      <c r="B51" s="249" t="s">
        <v>26</v>
      </c>
      <c r="C51" s="288">
        <v>46036.34</v>
      </c>
      <c r="D51" s="288">
        <v>0</v>
      </c>
      <c r="E51" s="187">
        <v>0</v>
      </c>
      <c r="F51" s="288">
        <v>0</v>
      </c>
      <c r="G51" s="288">
        <v>0</v>
      </c>
      <c r="H51" s="288">
        <v>0</v>
      </c>
      <c r="I51" s="288">
        <v>0</v>
      </c>
      <c r="J51" s="288">
        <v>0</v>
      </c>
      <c r="K51" s="29">
        <v>0</v>
      </c>
      <c r="L51" s="29">
        <v>0</v>
      </c>
      <c r="M51" s="29">
        <f t="shared" si="1"/>
        <v>46036.34</v>
      </c>
      <c r="P51" s="310"/>
    </row>
    <row r="52" spans="1:16" ht="31.5" x14ac:dyDescent="0.25">
      <c r="A52" s="225">
        <v>44</v>
      </c>
      <c r="B52" s="249" t="s">
        <v>47</v>
      </c>
      <c r="C52" s="288">
        <v>67294.009999999995</v>
      </c>
      <c r="D52" s="288">
        <v>0</v>
      </c>
      <c r="E52" s="187">
        <v>9620</v>
      </c>
      <c r="F52" s="288">
        <v>200</v>
      </c>
      <c r="G52" s="288">
        <v>0</v>
      </c>
      <c r="H52" s="288">
        <v>0</v>
      </c>
      <c r="I52" s="288">
        <v>0</v>
      </c>
      <c r="J52" s="288">
        <v>5.38</v>
      </c>
      <c r="K52" s="29">
        <v>0</v>
      </c>
      <c r="L52" s="29">
        <v>0</v>
      </c>
      <c r="M52" s="29">
        <f t="shared" si="1"/>
        <v>77119.39</v>
      </c>
      <c r="P52" s="310"/>
    </row>
    <row r="53" spans="1:16" ht="31.5" x14ac:dyDescent="0.25">
      <c r="A53" s="225">
        <v>45</v>
      </c>
      <c r="B53" s="249" t="s">
        <v>149</v>
      </c>
      <c r="C53" s="290">
        <v>0</v>
      </c>
      <c r="D53" s="288">
        <v>0</v>
      </c>
      <c r="E53" s="290">
        <v>0</v>
      </c>
      <c r="F53" s="290">
        <v>0</v>
      </c>
      <c r="G53" s="290">
        <v>0</v>
      </c>
      <c r="H53" s="290">
        <v>0</v>
      </c>
      <c r="I53" s="290">
        <v>0</v>
      </c>
      <c r="J53" s="290">
        <v>0</v>
      </c>
      <c r="K53" s="290">
        <v>0</v>
      </c>
      <c r="L53" s="290">
        <v>0</v>
      </c>
      <c r="M53" s="29">
        <f t="shared" si="1"/>
        <v>0</v>
      </c>
      <c r="P53" s="310"/>
    </row>
    <row r="54" spans="1:16" ht="31.5" x14ac:dyDescent="0.25">
      <c r="A54" s="225">
        <v>46</v>
      </c>
      <c r="B54" s="249" t="s">
        <v>48</v>
      </c>
      <c r="C54" s="290">
        <v>0</v>
      </c>
      <c r="D54" s="288">
        <v>0</v>
      </c>
      <c r="E54" s="290">
        <v>0</v>
      </c>
      <c r="F54" s="290">
        <v>0</v>
      </c>
      <c r="G54" s="290">
        <v>0</v>
      </c>
      <c r="H54" s="290">
        <v>0</v>
      </c>
      <c r="I54" s="290">
        <v>0</v>
      </c>
      <c r="J54" s="290">
        <v>0</v>
      </c>
      <c r="K54" s="29">
        <v>35892</v>
      </c>
      <c r="L54" s="290">
        <v>0</v>
      </c>
      <c r="M54" s="29">
        <f t="shared" si="1"/>
        <v>35892</v>
      </c>
      <c r="P54" s="310"/>
    </row>
    <row r="55" spans="1:16" ht="31.5" x14ac:dyDescent="0.25">
      <c r="A55" s="225">
        <v>47</v>
      </c>
      <c r="B55" s="249" t="s">
        <v>52</v>
      </c>
      <c r="C55" s="290">
        <v>0</v>
      </c>
      <c r="D55" s="288">
        <v>0</v>
      </c>
      <c r="E55" s="290">
        <v>0</v>
      </c>
      <c r="F55" s="290">
        <v>0</v>
      </c>
      <c r="G55" s="290">
        <v>0</v>
      </c>
      <c r="H55" s="290">
        <v>0</v>
      </c>
      <c r="I55" s="290">
        <v>0</v>
      </c>
      <c r="J55" s="290">
        <v>0</v>
      </c>
      <c r="K55" s="290">
        <v>0</v>
      </c>
      <c r="L55" s="290">
        <v>0</v>
      </c>
      <c r="M55" s="29">
        <f t="shared" si="1"/>
        <v>0</v>
      </c>
      <c r="P55" s="310"/>
    </row>
    <row r="56" spans="1:16" ht="15.75" x14ac:dyDescent="0.25">
      <c r="A56" s="225">
        <v>48</v>
      </c>
      <c r="B56" s="249" t="s">
        <v>53</v>
      </c>
      <c r="C56" s="302">
        <v>0</v>
      </c>
      <c r="D56" s="288">
        <v>44800</v>
      </c>
      <c r="E56" s="187">
        <v>63800</v>
      </c>
      <c r="F56" s="288">
        <v>0</v>
      </c>
      <c r="G56" s="288">
        <v>0</v>
      </c>
      <c r="H56" s="288">
        <v>3000</v>
      </c>
      <c r="I56" s="288">
        <v>0</v>
      </c>
      <c r="J56" s="288">
        <v>0</v>
      </c>
      <c r="K56" s="29">
        <v>9000</v>
      </c>
      <c r="L56" s="29">
        <v>0</v>
      </c>
      <c r="M56" s="29">
        <f t="shared" si="1"/>
        <v>120600</v>
      </c>
      <c r="P56" s="310"/>
    </row>
    <row r="57" spans="1:16" ht="15.75" x14ac:dyDescent="0.25">
      <c r="A57" s="225">
        <v>49</v>
      </c>
      <c r="B57" s="249" t="s">
        <v>54</v>
      </c>
      <c r="C57" s="291">
        <v>0</v>
      </c>
      <c r="D57" s="288">
        <v>0</v>
      </c>
      <c r="E57" s="187">
        <v>201510</v>
      </c>
      <c r="F57" s="288">
        <v>44200</v>
      </c>
      <c r="G57" s="288">
        <v>0</v>
      </c>
      <c r="H57" s="288">
        <v>0</v>
      </c>
      <c r="I57" s="288">
        <v>787.92</v>
      </c>
      <c r="J57" s="288">
        <v>0</v>
      </c>
      <c r="K57" s="29">
        <v>3700</v>
      </c>
      <c r="L57" s="29">
        <v>20500</v>
      </c>
      <c r="M57" s="29">
        <f t="shared" si="1"/>
        <v>270697.92000000004</v>
      </c>
      <c r="P57" s="310"/>
    </row>
    <row r="58" spans="1:16" ht="31.5" x14ac:dyDescent="0.25">
      <c r="A58" s="225">
        <v>50</v>
      </c>
      <c r="B58" s="249" t="s">
        <v>55</v>
      </c>
      <c r="C58" s="291">
        <v>37710.68</v>
      </c>
      <c r="D58" s="288">
        <v>38160</v>
      </c>
      <c r="E58" s="292">
        <v>140920</v>
      </c>
      <c r="F58" s="291">
        <v>400</v>
      </c>
      <c r="G58" s="291">
        <v>0</v>
      </c>
      <c r="H58" s="291">
        <v>30200</v>
      </c>
      <c r="I58" s="291">
        <v>84920.87</v>
      </c>
      <c r="J58" s="291">
        <v>0</v>
      </c>
      <c r="K58" s="29">
        <v>21917.31</v>
      </c>
      <c r="L58" s="29">
        <v>0</v>
      </c>
      <c r="M58" s="29">
        <f t="shared" si="1"/>
        <v>354228.86</v>
      </c>
      <c r="P58" s="310"/>
    </row>
    <row r="59" spans="1:16" ht="15.75" x14ac:dyDescent="0.25">
      <c r="A59" s="225">
        <v>51</v>
      </c>
      <c r="B59" s="249" t="s">
        <v>161</v>
      </c>
      <c r="C59" s="291">
        <v>0</v>
      </c>
      <c r="D59" s="288">
        <v>0</v>
      </c>
      <c r="E59" s="291">
        <v>0</v>
      </c>
      <c r="F59" s="291">
        <v>0</v>
      </c>
      <c r="G59" s="291">
        <v>0</v>
      </c>
      <c r="H59" s="291">
        <v>0</v>
      </c>
      <c r="I59" s="291">
        <v>0</v>
      </c>
      <c r="J59" s="291">
        <v>0</v>
      </c>
      <c r="K59" s="291">
        <v>0</v>
      </c>
      <c r="L59" s="291">
        <v>0</v>
      </c>
      <c r="M59" s="29">
        <f t="shared" si="1"/>
        <v>0</v>
      </c>
      <c r="P59" s="310"/>
    </row>
    <row r="60" spans="1:16" ht="15.75" x14ac:dyDescent="0.25">
      <c r="A60" s="225">
        <v>52</v>
      </c>
      <c r="B60" s="249" t="s">
        <v>63</v>
      </c>
      <c r="C60" s="291">
        <v>0</v>
      </c>
      <c r="D60" s="288">
        <v>0</v>
      </c>
      <c r="E60" s="291">
        <v>0</v>
      </c>
      <c r="F60" s="291">
        <v>0</v>
      </c>
      <c r="G60" s="291">
        <v>0</v>
      </c>
      <c r="H60" s="291">
        <v>0</v>
      </c>
      <c r="I60" s="291">
        <v>0</v>
      </c>
      <c r="J60" s="291">
        <v>0</v>
      </c>
      <c r="K60" s="291">
        <v>0</v>
      </c>
      <c r="L60" s="291">
        <v>0</v>
      </c>
      <c r="M60" s="29">
        <f t="shared" si="1"/>
        <v>0</v>
      </c>
      <c r="P60" s="310"/>
    </row>
    <row r="61" spans="1:16" ht="30" x14ac:dyDescent="0.25">
      <c r="A61" s="225">
        <v>53</v>
      </c>
      <c r="B61" s="250" t="s">
        <v>454</v>
      </c>
      <c r="C61" s="291">
        <v>0</v>
      </c>
      <c r="D61" s="288">
        <v>0</v>
      </c>
      <c r="E61" s="293">
        <v>0</v>
      </c>
      <c r="F61" s="293">
        <v>0</v>
      </c>
      <c r="G61" s="293">
        <v>0</v>
      </c>
      <c r="H61" s="293">
        <v>0</v>
      </c>
      <c r="I61" s="293">
        <v>0</v>
      </c>
      <c r="J61" s="293">
        <v>0</v>
      </c>
      <c r="K61" s="293">
        <v>0</v>
      </c>
      <c r="L61" s="293">
        <v>0</v>
      </c>
      <c r="M61" s="29">
        <f t="shared" si="1"/>
        <v>0</v>
      </c>
      <c r="P61" s="310"/>
    </row>
    <row r="62" spans="1:16" ht="15.75" x14ac:dyDescent="0.25">
      <c r="A62" s="225">
        <v>54</v>
      </c>
      <c r="B62" s="287" t="s">
        <v>184</v>
      </c>
      <c r="C62" s="291">
        <v>0</v>
      </c>
      <c r="D62" s="291">
        <v>0</v>
      </c>
      <c r="E62" s="294">
        <v>0</v>
      </c>
      <c r="F62" s="294">
        <v>0</v>
      </c>
      <c r="G62" s="294">
        <v>0</v>
      </c>
      <c r="H62" s="294">
        <v>0</v>
      </c>
      <c r="I62" s="294">
        <v>0</v>
      </c>
      <c r="J62" s="294">
        <v>0</v>
      </c>
      <c r="K62" s="294">
        <v>0</v>
      </c>
      <c r="L62" s="294">
        <v>0</v>
      </c>
      <c r="M62" s="29">
        <f>SUM(C62:L62)</f>
        <v>0</v>
      </c>
      <c r="P62" s="310"/>
    </row>
    <row r="63" spans="1:16" ht="30" x14ac:dyDescent="0.25">
      <c r="A63" s="225">
        <v>55</v>
      </c>
      <c r="B63" s="250" t="s">
        <v>70</v>
      </c>
      <c r="C63" s="291">
        <v>0</v>
      </c>
      <c r="D63" s="291">
        <v>0</v>
      </c>
      <c r="E63" s="187">
        <v>291565</v>
      </c>
      <c r="F63" s="288">
        <v>45700</v>
      </c>
      <c r="G63" s="288">
        <v>0</v>
      </c>
      <c r="H63" s="288">
        <v>0</v>
      </c>
      <c r="I63" s="288">
        <v>162000</v>
      </c>
      <c r="J63" s="288">
        <v>1768.69</v>
      </c>
      <c r="K63" s="294">
        <v>0</v>
      </c>
      <c r="L63" s="294">
        <v>0</v>
      </c>
      <c r="M63" s="29">
        <f t="shared" si="1"/>
        <v>501033.69</v>
      </c>
      <c r="P63" s="310"/>
    </row>
    <row r="64" spans="1:16" ht="15.75" x14ac:dyDescent="0.25">
      <c r="A64" s="225">
        <v>56</v>
      </c>
      <c r="B64" s="76" t="s">
        <v>151</v>
      </c>
      <c r="C64" s="288">
        <v>0</v>
      </c>
      <c r="D64" s="187">
        <v>898960</v>
      </c>
      <c r="E64" s="187">
        <v>0</v>
      </c>
      <c r="F64" s="187">
        <v>0</v>
      </c>
      <c r="G64" s="187">
        <v>0</v>
      </c>
      <c r="H64" s="187">
        <v>0</v>
      </c>
      <c r="I64" s="187">
        <v>0</v>
      </c>
      <c r="J64" s="187">
        <v>17603.46</v>
      </c>
      <c r="K64" s="187">
        <v>0</v>
      </c>
      <c r="L64" s="187">
        <v>0</v>
      </c>
      <c r="M64" s="29">
        <f t="shared" si="1"/>
        <v>916563.46</v>
      </c>
      <c r="P64" s="310"/>
    </row>
    <row r="65" spans="1:16" ht="15.75" x14ac:dyDescent="0.25">
      <c r="A65" s="225">
        <v>57</v>
      </c>
      <c r="B65" s="76" t="s">
        <v>152</v>
      </c>
      <c r="C65" s="288">
        <v>0</v>
      </c>
      <c r="D65" s="187">
        <v>25250</v>
      </c>
      <c r="E65" s="497">
        <v>65000</v>
      </c>
      <c r="F65" s="187">
        <v>0</v>
      </c>
      <c r="G65" s="187">
        <v>0</v>
      </c>
      <c r="H65" s="187">
        <v>0</v>
      </c>
      <c r="I65" s="187">
        <v>0</v>
      </c>
      <c r="J65" s="187">
        <v>0</v>
      </c>
      <c r="K65" s="187">
        <v>0</v>
      </c>
      <c r="L65" s="187">
        <v>0</v>
      </c>
      <c r="M65" s="29">
        <f t="shared" si="1"/>
        <v>90250</v>
      </c>
      <c r="P65" s="310"/>
    </row>
    <row r="66" spans="1:16" ht="15.75" x14ac:dyDescent="0.25">
      <c r="A66" s="225">
        <v>58</v>
      </c>
      <c r="B66" s="76" t="s">
        <v>153</v>
      </c>
      <c r="C66" s="288">
        <v>0</v>
      </c>
      <c r="D66" s="187">
        <v>0</v>
      </c>
      <c r="E66" s="187">
        <v>0</v>
      </c>
      <c r="F66" s="187">
        <v>0</v>
      </c>
      <c r="G66" s="187">
        <v>0</v>
      </c>
      <c r="H66" s="303">
        <v>16500</v>
      </c>
      <c r="I66" s="187">
        <v>35000</v>
      </c>
      <c r="J66" s="187">
        <v>669.5</v>
      </c>
      <c r="K66" s="187">
        <v>20000</v>
      </c>
      <c r="L66" s="187">
        <v>0</v>
      </c>
      <c r="M66" s="29">
        <f t="shared" si="1"/>
        <v>72169.5</v>
      </c>
      <c r="P66" s="310"/>
    </row>
    <row r="67" spans="1:16" ht="36.75" customHeight="1" x14ac:dyDescent="0.25">
      <c r="A67" s="225">
        <v>59</v>
      </c>
      <c r="B67" s="76" t="s">
        <v>154</v>
      </c>
      <c r="C67" s="288">
        <v>0</v>
      </c>
      <c r="D67" s="296">
        <v>0</v>
      </c>
      <c r="E67" s="288">
        <v>0</v>
      </c>
      <c r="F67" s="288">
        <v>0</v>
      </c>
      <c r="G67" s="288">
        <v>0</v>
      </c>
      <c r="H67" s="296">
        <v>0</v>
      </c>
      <c r="I67" s="296">
        <v>0</v>
      </c>
      <c r="J67" s="296">
        <v>0</v>
      </c>
      <c r="K67" s="296">
        <v>0</v>
      </c>
      <c r="L67" s="296">
        <v>0</v>
      </c>
      <c r="M67" s="29">
        <f t="shared" si="1"/>
        <v>0</v>
      </c>
      <c r="P67" s="310"/>
    </row>
    <row r="68" spans="1:16" ht="15.75" x14ac:dyDescent="0.25">
      <c r="A68" s="225">
        <v>60</v>
      </c>
      <c r="B68" s="105" t="s">
        <v>155</v>
      </c>
      <c r="C68" s="586" t="s">
        <v>404</v>
      </c>
      <c r="D68" s="587"/>
      <c r="E68" s="587"/>
      <c r="F68" s="587"/>
      <c r="G68" s="587"/>
      <c r="H68" s="587"/>
      <c r="I68" s="587"/>
      <c r="J68" s="587"/>
      <c r="K68" s="587"/>
      <c r="L68" s="587"/>
      <c r="M68" s="588"/>
      <c r="P68" s="310"/>
    </row>
    <row r="69" spans="1:16" ht="15.75" x14ac:dyDescent="0.25">
      <c r="A69" s="225">
        <v>61</v>
      </c>
      <c r="B69" s="105" t="s">
        <v>156</v>
      </c>
      <c r="C69" s="29">
        <v>0</v>
      </c>
      <c r="D69" s="29">
        <v>0</v>
      </c>
      <c r="E69" s="29">
        <v>0</v>
      </c>
      <c r="F69" s="29">
        <v>0</v>
      </c>
      <c r="G69" s="29">
        <v>0</v>
      </c>
      <c r="H69" s="29">
        <v>0</v>
      </c>
      <c r="I69" s="29">
        <v>0</v>
      </c>
      <c r="J69" s="29">
        <v>0</v>
      </c>
      <c r="K69" s="29">
        <v>0</v>
      </c>
      <c r="L69" s="29">
        <v>0</v>
      </c>
      <c r="M69" s="29">
        <f>C69+D69+E69+F69+G69+H69+I69+J69+K69+L69</f>
        <v>0</v>
      </c>
      <c r="P69" s="310"/>
    </row>
    <row r="72" spans="1:16" x14ac:dyDescent="0.25">
      <c r="B72" t="s">
        <v>290</v>
      </c>
    </row>
    <row r="73" spans="1:16" x14ac:dyDescent="0.25">
      <c r="B73" t="s">
        <v>374</v>
      </c>
    </row>
    <row r="74" spans="1:16" x14ac:dyDescent="0.25">
      <c r="B74" t="s">
        <v>375</v>
      </c>
    </row>
    <row r="75" spans="1:16" x14ac:dyDescent="0.25">
      <c r="B75" t="s">
        <v>376</v>
      </c>
    </row>
    <row r="76" spans="1:16" x14ac:dyDescent="0.25">
      <c r="B76" t="s">
        <v>377</v>
      </c>
    </row>
    <row r="77" spans="1:16" x14ac:dyDescent="0.25">
      <c r="A77" t="s">
        <v>452</v>
      </c>
      <c r="B77" s="485"/>
      <c r="C77" s="478"/>
      <c r="D77" s="479"/>
      <c r="E77" s="451"/>
      <c r="F77" s="451"/>
      <c r="G77" s="451"/>
      <c r="H77" s="451"/>
      <c r="I77" s="451"/>
    </row>
    <row r="78" spans="1:16" x14ac:dyDescent="0.25">
      <c r="A78" t="s">
        <v>452</v>
      </c>
      <c r="B78" s="486" t="s">
        <v>453</v>
      </c>
      <c r="C78" s="487"/>
      <c r="D78" s="488"/>
      <c r="E78" s="486"/>
      <c r="F78" s="486"/>
      <c r="G78" s="486"/>
      <c r="H78" s="486"/>
      <c r="I78" s="486"/>
      <c r="J78" s="486"/>
    </row>
    <row r="79" spans="1:16" x14ac:dyDescent="0.25">
      <c r="A79" t="s">
        <v>452</v>
      </c>
      <c r="B79" s="486" t="s">
        <v>457</v>
      </c>
      <c r="C79" s="487"/>
      <c r="D79" s="488"/>
      <c r="E79" s="486"/>
      <c r="F79" s="486"/>
      <c r="G79" s="486"/>
      <c r="H79" s="486"/>
      <c r="I79" s="486"/>
      <c r="J79" s="486"/>
    </row>
    <row r="80" spans="1:16" x14ac:dyDescent="0.25">
      <c r="A80" t="s">
        <v>452</v>
      </c>
      <c r="B80" s="486" t="s">
        <v>456</v>
      </c>
      <c r="C80" s="487"/>
      <c r="D80" s="488"/>
      <c r="E80" s="486"/>
      <c r="F80" s="486"/>
      <c r="G80" s="486"/>
      <c r="H80" s="486"/>
      <c r="I80" s="486"/>
      <c r="J80" s="486"/>
    </row>
    <row r="81" spans="1:10" x14ac:dyDescent="0.25">
      <c r="A81" t="s">
        <v>452</v>
      </c>
      <c r="B81" s="486" t="s">
        <v>455</v>
      </c>
      <c r="C81" s="486"/>
      <c r="D81" s="486"/>
      <c r="E81" s="486"/>
      <c r="F81" s="486"/>
      <c r="G81" s="486"/>
      <c r="H81" s="486"/>
      <c r="I81" s="486"/>
      <c r="J81" s="486"/>
    </row>
    <row r="82" spans="1:10" x14ac:dyDescent="0.25">
      <c r="B82" s="486"/>
      <c r="C82" s="487"/>
      <c r="D82" s="488"/>
      <c r="E82" s="486"/>
      <c r="F82" s="486"/>
      <c r="G82" s="489"/>
      <c r="H82" s="489"/>
      <c r="I82" s="489"/>
      <c r="J82" s="489"/>
    </row>
  </sheetData>
  <mergeCells count="21">
    <mergeCell ref="L2:M2"/>
    <mergeCell ref="L3:M3"/>
    <mergeCell ref="C40:M40"/>
    <mergeCell ref="C68:M68"/>
    <mergeCell ref="M7:M8"/>
    <mergeCell ref="C17:M17"/>
    <mergeCell ref="C18:M18"/>
    <mergeCell ref="C22:M22"/>
    <mergeCell ref="C28:M28"/>
    <mergeCell ref="C29:M29"/>
    <mergeCell ref="C30:M30"/>
    <mergeCell ref="B5:L5"/>
    <mergeCell ref="I7:I8"/>
    <mergeCell ref="J7:J8"/>
    <mergeCell ref="K7:K8"/>
    <mergeCell ref="L7:L8"/>
    <mergeCell ref="A7:A8"/>
    <mergeCell ref="B7:B8"/>
    <mergeCell ref="C7:C8"/>
    <mergeCell ref="D7:D8"/>
    <mergeCell ref="E7:H7"/>
  </mergeCells>
  <pageMargins left="0.23622047244094491" right="0.23622047244094491" top="0.74803149606299213" bottom="0.74803149606299213" header="0.31496062992125984" footer="0.31496062992125984"/>
  <pageSetup paperSize="9" scale="45" fitToWidth="0" orientation="portrait" horizontalDpi="0" verticalDpi="0" r:id="rId1"/>
  <rowBreaks count="1" manualBreakCount="1">
    <brk id="42" max="16383" man="1"/>
  </rowBreaks>
  <colBreaks count="1" manualBreakCount="1">
    <brk id="13" max="79" man="1"/>
  </col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K22"/>
  <sheetViews>
    <sheetView zoomScaleNormal="100" workbookViewId="0">
      <selection activeCell="H2" sqref="H2"/>
    </sheetView>
  </sheetViews>
  <sheetFormatPr defaultRowHeight="15" x14ac:dyDescent="0.25"/>
  <cols>
    <col min="1" max="1" width="7.28515625" customWidth="1"/>
    <col min="6" max="6" width="12" customWidth="1"/>
    <col min="7" max="7" width="13.42578125" customWidth="1"/>
    <col min="8" max="8" width="12.85546875" customWidth="1"/>
    <col min="10" max="10" width="4.140625" customWidth="1"/>
  </cols>
  <sheetData>
    <row r="1" spans="1:11" ht="15.75" x14ac:dyDescent="0.25">
      <c r="A1" s="452" t="s">
        <v>415</v>
      </c>
      <c r="E1" t="s">
        <v>444</v>
      </c>
      <c r="F1" t="s">
        <v>444</v>
      </c>
      <c r="G1" t="s">
        <v>444</v>
      </c>
      <c r="H1" s="255" t="s">
        <v>467</v>
      </c>
      <c r="I1" s="255"/>
      <c r="J1" s="255"/>
    </row>
    <row r="2" spans="1:11" ht="15.75" x14ac:dyDescent="0.25">
      <c r="A2" s="442" t="s">
        <v>416</v>
      </c>
      <c r="E2" t="s">
        <v>444</v>
      </c>
      <c r="F2" t="s">
        <v>444</v>
      </c>
      <c r="H2" s="255" t="s">
        <v>543</v>
      </c>
      <c r="I2" s="255"/>
      <c r="K2" s="255"/>
    </row>
    <row r="3" spans="1:11" ht="15.75" x14ac:dyDescent="0.25">
      <c r="A3" s="442"/>
    </row>
    <row r="4" spans="1:11" ht="15.75" customHeight="1" x14ac:dyDescent="0.25">
      <c r="A4" s="589" t="s">
        <v>417</v>
      </c>
      <c r="B4" s="589"/>
      <c r="C4" s="589"/>
      <c r="D4" s="589"/>
      <c r="E4" s="589"/>
      <c r="F4" s="589"/>
      <c r="G4" s="589"/>
      <c r="H4" s="589"/>
      <c r="I4" s="589"/>
      <c r="J4" s="589"/>
    </row>
    <row r="5" spans="1:11" ht="15.75" customHeight="1" x14ac:dyDescent="0.25">
      <c r="A5" s="589"/>
      <c r="B5" s="589"/>
      <c r="C5" s="589"/>
      <c r="D5" s="589"/>
      <c r="E5" s="589"/>
      <c r="F5" s="589"/>
      <c r="G5" s="589"/>
      <c r="H5" s="589"/>
      <c r="I5" s="589"/>
      <c r="J5" s="589"/>
    </row>
    <row r="6" spans="1:11" ht="15.75" x14ac:dyDescent="0.25">
      <c r="A6" s="1"/>
      <c r="B6" s="1"/>
      <c r="C6" s="1"/>
      <c r="D6" s="1"/>
      <c r="E6" s="1"/>
      <c r="F6" s="1"/>
      <c r="G6" s="1"/>
      <c r="H6" s="453"/>
      <c r="I6" s="453"/>
      <c r="J6" s="453"/>
    </row>
    <row r="7" spans="1:11" ht="15.75" customHeight="1" x14ac:dyDescent="0.25">
      <c r="A7" s="598"/>
      <c r="B7" s="606"/>
      <c r="C7" s="598"/>
      <c r="D7" s="598"/>
      <c r="E7" s="598"/>
      <c r="F7" s="604"/>
      <c r="G7" s="603" t="s">
        <v>418</v>
      </c>
      <c r="H7" s="603"/>
      <c r="I7" s="593" t="s">
        <v>419</v>
      </c>
      <c r="J7" s="594"/>
    </row>
    <row r="8" spans="1:11" ht="15.75" customHeight="1" x14ac:dyDescent="0.25">
      <c r="A8" s="598"/>
      <c r="B8" s="606"/>
      <c r="C8" s="598"/>
      <c r="D8" s="598"/>
      <c r="E8" s="598"/>
      <c r="F8" s="604"/>
      <c r="G8" s="603"/>
      <c r="H8" s="603"/>
      <c r="I8" s="595"/>
      <c r="J8" s="596"/>
    </row>
    <row r="9" spans="1:11" ht="15.75" customHeight="1" x14ac:dyDescent="0.25">
      <c r="A9" s="598"/>
      <c r="B9" s="606"/>
      <c r="C9" s="598"/>
      <c r="D9" s="598"/>
      <c r="E9" s="598"/>
      <c r="F9" s="604"/>
      <c r="G9" s="603" t="s">
        <v>420</v>
      </c>
      <c r="H9" s="603"/>
      <c r="I9" s="593" t="s">
        <v>421</v>
      </c>
      <c r="J9" s="594"/>
    </row>
    <row r="10" spans="1:11" ht="15.75" customHeight="1" x14ac:dyDescent="0.25">
      <c r="A10" s="604"/>
      <c r="B10" s="607"/>
      <c r="C10" s="604"/>
      <c r="D10" s="604"/>
      <c r="E10" s="604"/>
      <c r="F10" s="604"/>
      <c r="G10" s="605"/>
      <c r="H10" s="605"/>
      <c r="I10" s="595"/>
      <c r="J10" s="596"/>
    </row>
    <row r="11" spans="1:11" ht="15.75" x14ac:dyDescent="0.25">
      <c r="A11" s="597"/>
      <c r="B11" s="597"/>
      <c r="C11" s="597"/>
      <c r="D11" s="597"/>
      <c r="E11" s="597"/>
      <c r="F11" s="597"/>
      <c r="G11" s="597"/>
      <c r="H11" s="597"/>
      <c r="I11" s="597"/>
      <c r="J11" s="597"/>
    </row>
    <row r="12" spans="1:11" ht="63" x14ac:dyDescent="0.25">
      <c r="A12" s="591" t="s">
        <v>225</v>
      </c>
      <c r="B12" s="591" t="s">
        <v>1</v>
      </c>
      <c r="C12" s="591" t="s">
        <v>422</v>
      </c>
      <c r="D12" s="590" t="s">
        <v>423</v>
      </c>
      <c r="E12" s="590"/>
      <c r="F12" s="590"/>
      <c r="G12" s="590"/>
      <c r="H12" s="125" t="s">
        <v>424</v>
      </c>
      <c r="I12" s="591" t="s">
        <v>425</v>
      </c>
      <c r="J12" s="591"/>
    </row>
    <row r="13" spans="1:11" ht="63" x14ac:dyDescent="0.25">
      <c r="A13" s="591"/>
      <c r="B13" s="591"/>
      <c r="C13" s="591"/>
      <c r="D13" s="591" t="s">
        <v>426</v>
      </c>
      <c r="E13" s="591"/>
      <c r="F13" s="591" t="s">
        <v>427</v>
      </c>
      <c r="G13" s="591" t="s">
        <v>428</v>
      </c>
      <c r="H13" s="125" t="s">
        <v>503</v>
      </c>
      <c r="I13" s="591"/>
      <c r="J13" s="591"/>
    </row>
    <row r="14" spans="1:11" ht="31.5" x14ac:dyDescent="0.25">
      <c r="A14" s="591"/>
      <c r="B14" s="591"/>
      <c r="C14" s="591"/>
      <c r="D14" s="125" t="s">
        <v>429</v>
      </c>
      <c r="E14" s="125" t="s">
        <v>430</v>
      </c>
      <c r="F14" s="591"/>
      <c r="G14" s="591"/>
      <c r="H14" s="125" t="s">
        <v>247</v>
      </c>
      <c r="I14" s="591" t="s">
        <v>431</v>
      </c>
      <c r="J14" s="591"/>
    </row>
    <row r="15" spans="1:11" ht="45" customHeight="1" x14ac:dyDescent="0.25">
      <c r="A15" s="590">
        <v>1</v>
      </c>
      <c r="B15" s="591" t="s">
        <v>272</v>
      </c>
      <c r="C15" s="591" t="s">
        <v>432</v>
      </c>
      <c r="D15" s="121" t="s">
        <v>433</v>
      </c>
      <c r="E15" s="125" t="s">
        <v>434</v>
      </c>
      <c r="F15" s="125" t="s">
        <v>435</v>
      </c>
      <c r="G15" s="455">
        <v>45138</v>
      </c>
      <c r="H15" s="590" t="s">
        <v>436</v>
      </c>
      <c r="I15" s="590" t="s">
        <v>437</v>
      </c>
      <c r="J15" s="590"/>
    </row>
    <row r="16" spans="1:11" ht="15.75" x14ac:dyDescent="0.25">
      <c r="A16" s="590"/>
      <c r="B16" s="591"/>
      <c r="C16" s="591"/>
      <c r="D16" s="121" t="s">
        <v>433</v>
      </c>
      <c r="E16" s="121" t="s">
        <v>434</v>
      </c>
      <c r="F16" s="121" t="s">
        <v>438</v>
      </c>
      <c r="G16" s="456">
        <v>45182</v>
      </c>
      <c r="H16" s="590"/>
      <c r="I16" s="590"/>
      <c r="J16" s="590"/>
    </row>
    <row r="17" spans="1:10" ht="15.75" x14ac:dyDescent="0.25">
      <c r="A17" s="590"/>
      <c r="B17" s="591"/>
      <c r="C17" s="591"/>
      <c r="D17" s="121" t="s">
        <v>433</v>
      </c>
      <c r="E17" s="121" t="s">
        <v>434</v>
      </c>
      <c r="F17" s="121" t="s">
        <v>439</v>
      </c>
      <c r="G17" s="456">
        <v>45258</v>
      </c>
      <c r="H17" s="590"/>
      <c r="I17" s="590"/>
      <c r="J17" s="590"/>
    </row>
    <row r="18" spans="1:10" ht="15.75" x14ac:dyDescent="0.25">
      <c r="A18" s="590"/>
      <c r="B18" s="591"/>
      <c r="C18" s="591"/>
      <c r="D18" s="121" t="s">
        <v>433</v>
      </c>
      <c r="E18" s="121" t="s">
        <v>434</v>
      </c>
      <c r="F18" s="121" t="s">
        <v>440</v>
      </c>
      <c r="G18" s="456">
        <v>45258</v>
      </c>
      <c r="H18" s="590"/>
      <c r="I18" s="590"/>
      <c r="J18" s="590"/>
    </row>
    <row r="19" spans="1:10" ht="15.75" x14ac:dyDescent="0.25">
      <c r="A19" s="590">
        <v>3</v>
      </c>
      <c r="B19" s="591" t="s">
        <v>198</v>
      </c>
      <c r="C19" s="591" t="s">
        <v>441</v>
      </c>
      <c r="D19" s="483" t="s">
        <v>442</v>
      </c>
      <c r="E19" s="483" t="s">
        <v>434</v>
      </c>
      <c r="F19" s="483" t="s">
        <v>434</v>
      </c>
      <c r="G19" s="456">
        <v>45161</v>
      </c>
      <c r="H19" s="592" t="s">
        <v>465</v>
      </c>
      <c r="I19" s="592" t="s">
        <v>466</v>
      </c>
      <c r="J19" s="592"/>
    </row>
    <row r="20" spans="1:10" ht="61.5" customHeight="1" x14ac:dyDescent="0.25">
      <c r="A20" s="590"/>
      <c r="B20" s="591"/>
      <c r="C20" s="591"/>
      <c r="D20" s="599" t="s">
        <v>443</v>
      </c>
      <c r="E20" s="599" t="s">
        <v>434</v>
      </c>
      <c r="F20" s="599" t="s">
        <v>434</v>
      </c>
      <c r="G20" s="601">
        <v>45226</v>
      </c>
      <c r="H20" s="592"/>
      <c r="I20" s="592"/>
      <c r="J20" s="592"/>
    </row>
    <row r="21" spans="1:10" ht="15.75" customHeight="1" x14ac:dyDescent="0.25">
      <c r="A21" s="590"/>
      <c r="B21" s="591"/>
      <c r="C21" s="591"/>
      <c r="D21" s="600"/>
      <c r="E21" s="600"/>
      <c r="F21" s="600"/>
      <c r="G21" s="602"/>
      <c r="H21" s="592"/>
      <c r="I21" s="592"/>
      <c r="J21" s="592"/>
    </row>
    <row r="22" spans="1:10" ht="15" customHeight="1" x14ac:dyDescent="0.25">
      <c r="A22" s="454"/>
    </row>
  </sheetData>
  <mergeCells count="41">
    <mergeCell ref="A4:J5"/>
    <mergeCell ref="D20:D21"/>
    <mergeCell ref="E20:E21"/>
    <mergeCell ref="F20:F21"/>
    <mergeCell ref="G20:G21"/>
    <mergeCell ref="G7:H8"/>
    <mergeCell ref="F9:F10"/>
    <mergeCell ref="G9:H10"/>
    <mergeCell ref="F7:F8"/>
    <mergeCell ref="A9:A10"/>
    <mergeCell ref="B9:B10"/>
    <mergeCell ref="C9:C10"/>
    <mergeCell ref="D9:D10"/>
    <mergeCell ref="E9:E10"/>
    <mergeCell ref="A7:A8"/>
    <mergeCell ref="B7:B8"/>
    <mergeCell ref="I12:J13"/>
    <mergeCell ref="D13:E13"/>
    <mergeCell ref="F13:F14"/>
    <mergeCell ref="I7:J8"/>
    <mergeCell ref="I9:J10"/>
    <mergeCell ref="G13:G14"/>
    <mergeCell ref="I14:J14"/>
    <mergeCell ref="A11:J11"/>
    <mergeCell ref="A12:A14"/>
    <mergeCell ref="C7:C8"/>
    <mergeCell ref="D7:D8"/>
    <mergeCell ref="E7:E8"/>
    <mergeCell ref="B12:B14"/>
    <mergeCell ref="C12:C14"/>
    <mergeCell ref="D12:G12"/>
    <mergeCell ref="A19:A21"/>
    <mergeCell ref="B19:B21"/>
    <mergeCell ref="C19:C21"/>
    <mergeCell ref="H19:H21"/>
    <mergeCell ref="I19:J21"/>
    <mergeCell ref="A15:A18"/>
    <mergeCell ref="B15:B18"/>
    <mergeCell ref="C15:C18"/>
    <mergeCell ref="H15:H18"/>
    <mergeCell ref="I15:J18"/>
  </mergeCells>
  <pageMargins left="0.7" right="0.7" top="0.75" bottom="0.75" header="0.3" footer="0.3"/>
  <pageSetup paperSize="9" scale="91"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aie4">
    <tabColor rgb="FFFF00FF"/>
    <pageSetUpPr fitToPage="1"/>
  </sheetPr>
  <dimension ref="A2:P38"/>
  <sheetViews>
    <sheetView zoomScale="91" zoomScaleNormal="91" zoomScaleSheetLayoutView="59" workbookViewId="0">
      <pane xSplit="1" topLeftCell="B1" activePane="topRight" state="frozen"/>
      <selection activeCell="C72" sqref="C72:J72"/>
      <selection pane="topRight" activeCell="P3" sqref="P3"/>
    </sheetView>
  </sheetViews>
  <sheetFormatPr defaultColWidth="9.140625" defaultRowHeight="15.75" x14ac:dyDescent="0.25"/>
  <cols>
    <col min="1" max="1" width="35" style="7" customWidth="1"/>
    <col min="2" max="3" width="12.140625" style="1" bestFit="1" customWidth="1"/>
    <col min="4" max="4" width="9.42578125" style="1" bestFit="1" customWidth="1"/>
    <col min="5" max="5" width="9.85546875" style="1" bestFit="1" customWidth="1"/>
    <col min="6" max="6" width="9.85546875" style="1" customWidth="1"/>
    <col min="7" max="7" width="10.42578125" style="1" customWidth="1"/>
    <col min="8" max="8" width="10.85546875" style="1" customWidth="1"/>
    <col min="9" max="9" width="13.28515625" style="1" customWidth="1"/>
    <col min="10" max="10" width="11.7109375" style="1" customWidth="1"/>
    <col min="11" max="11" width="10.42578125" style="1" customWidth="1"/>
    <col min="12" max="12" width="9.85546875" style="1" bestFit="1" customWidth="1"/>
    <col min="13" max="13" width="12.5703125" style="1" bestFit="1" customWidth="1"/>
    <col min="14" max="14" width="12.5703125" style="1" customWidth="1"/>
    <col min="15" max="15" width="10.42578125" style="1" customWidth="1"/>
    <col min="16" max="16" width="13.7109375" style="1" customWidth="1"/>
    <col min="17" max="16384" width="9.140625" style="1"/>
  </cols>
  <sheetData>
    <row r="2" spans="1:16" x14ac:dyDescent="0.25">
      <c r="O2" s="68"/>
      <c r="P2" s="153" t="s">
        <v>504</v>
      </c>
    </row>
    <row r="3" spans="1:16" x14ac:dyDescent="0.25">
      <c r="A3" s="17"/>
      <c r="B3" s="18"/>
      <c r="C3" s="18"/>
      <c r="D3" s="18"/>
      <c r="E3" s="18"/>
      <c r="F3" s="18"/>
      <c r="G3" s="18"/>
      <c r="H3" s="18"/>
      <c r="I3" s="18"/>
      <c r="J3" s="18"/>
      <c r="O3" s="152"/>
      <c r="P3" s="233" t="s">
        <v>540</v>
      </c>
    </row>
    <row r="4" spans="1:16" x14ac:dyDescent="0.25">
      <c r="A4" s="19"/>
      <c r="B4" s="20"/>
      <c r="C4" s="20"/>
      <c r="D4" s="20"/>
      <c r="E4" s="20"/>
      <c r="F4" s="20"/>
      <c r="G4" s="20"/>
      <c r="H4" s="20"/>
      <c r="I4" s="20"/>
      <c r="J4" s="20"/>
    </row>
    <row r="5" spans="1:16" x14ac:dyDescent="0.25">
      <c r="A5" s="19"/>
      <c r="B5" s="20"/>
      <c r="C5" s="20"/>
      <c r="D5" s="20"/>
      <c r="E5" s="20"/>
      <c r="F5" s="20"/>
      <c r="G5" s="20"/>
      <c r="H5" s="20"/>
      <c r="I5" s="20"/>
      <c r="J5" s="20"/>
      <c r="K5" s="26"/>
      <c r="L5" s="26"/>
      <c r="M5" s="26"/>
      <c r="N5" s="40"/>
      <c r="O5" s="26"/>
    </row>
    <row r="6" spans="1:16" ht="18.75" x14ac:dyDescent="0.25">
      <c r="A6" s="611" t="s">
        <v>389</v>
      </c>
      <c r="B6" s="611"/>
      <c r="C6" s="611"/>
      <c r="D6" s="611"/>
      <c r="E6" s="611"/>
      <c r="F6" s="611"/>
      <c r="G6" s="611"/>
      <c r="H6" s="611"/>
      <c r="I6" s="611"/>
      <c r="J6" s="611"/>
      <c r="K6" s="611"/>
      <c r="L6" s="611"/>
      <c r="M6" s="611"/>
      <c r="N6" s="611"/>
      <c r="O6" s="611"/>
    </row>
    <row r="7" spans="1:16" x14ac:dyDescent="0.25">
      <c r="A7" s="151"/>
      <c r="B7" s="150"/>
      <c r="C7" s="150"/>
      <c r="D7" s="150"/>
      <c r="E7" s="150"/>
      <c r="F7" s="150"/>
      <c r="G7" s="150"/>
      <c r="H7" s="150"/>
      <c r="I7" s="150"/>
      <c r="J7" s="150"/>
      <c r="K7" s="150"/>
      <c r="L7" s="150"/>
      <c r="M7" s="150"/>
      <c r="N7" s="150"/>
      <c r="O7" s="151"/>
    </row>
    <row r="8" spans="1:16" ht="110.25" x14ac:dyDescent="0.25">
      <c r="A8" s="612" t="s">
        <v>32</v>
      </c>
      <c r="B8" s="12" t="s">
        <v>75</v>
      </c>
      <c r="C8" s="12" t="s">
        <v>3</v>
      </c>
      <c r="D8" s="12" t="s">
        <v>4</v>
      </c>
      <c r="E8" s="12" t="s">
        <v>5</v>
      </c>
      <c r="F8" s="12" t="s">
        <v>6</v>
      </c>
      <c r="G8" s="12" t="s">
        <v>7</v>
      </c>
      <c r="H8" s="12" t="s">
        <v>8</v>
      </c>
      <c r="I8" s="12" t="s">
        <v>9</v>
      </c>
      <c r="J8" s="12" t="s">
        <v>40</v>
      </c>
      <c r="K8" s="12" t="s">
        <v>57</v>
      </c>
      <c r="L8" s="12" t="s">
        <v>49</v>
      </c>
      <c r="M8" s="12" t="s">
        <v>10</v>
      </c>
      <c r="N8" s="12" t="s">
        <v>95</v>
      </c>
      <c r="O8" s="12" t="s">
        <v>66</v>
      </c>
      <c r="P8" s="12" t="s">
        <v>33</v>
      </c>
    </row>
    <row r="9" spans="1:16" x14ac:dyDescent="0.25">
      <c r="A9" s="613"/>
      <c r="B9" s="320">
        <v>1</v>
      </c>
      <c r="C9" s="320">
        <v>2</v>
      </c>
      <c r="D9" s="320">
        <v>3</v>
      </c>
      <c r="E9" s="320">
        <v>4</v>
      </c>
      <c r="F9" s="321">
        <v>5</v>
      </c>
      <c r="G9" s="320">
        <v>6</v>
      </c>
      <c r="H9" s="320">
        <v>7</v>
      </c>
      <c r="I9" s="320">
        <v>8</v>
      </c>
      <c r="J9" s="321">
        <v>9</v>
      </c>
      <c r="K9" s="321">
        <v>10</v>
      </c>
      <c r="L9" s="320">
        <v>11</v>
      </c>
      <c r="M9" s="320">
        <v>12</v>
      </c>
      <c r="N9" s="320">
        <v>13</v>
      </c>
      <c r="O9" s="322">
        <v>14</v>
      </c>
      <c r="P9" s="323">
        <v>15</v>
      </c>
    </row>
    <row r="10" spans="1:16" ht="31.5" customHeight="1" x14ac:dyDescent="0.25">
      <c r="A10" s="317" t="s">
        <v>34</v>
      </c>
      <c r="B10" s="44">
        <f t="shared" ref="B10:L10" si="0">SUM(B11:B28,B30:B32,B34:B38)</f>
        <v>86400</v>
      </c>
      <c r="C10" s="44">
        <v>256938.55</v>
      </c>
      <c r="D10" s="44">
        <f t="shared" si="0"/>
        <v>0</v>
      </c>
      <c r="E10" s="44">
        <f t="shared" si="0"/>
        <v>0</v>
      </c>
      <c r="F10" s="44">
        <f t="shared" ref="F10" si="1">SUM(F11:F28,F30:F32,F34:F38)</f>
        <v>0</v>
      </c>
      <c r="G10" s="499">
        <f t="shared" si="0"/>
        <v>0</v>
      </c>
      <c r="H10" s="44">
        <f t="shared" si="0"/>
        <v>0</v>
      </c>
      <c r="I10" s="44">
        <f t="shared" si="0"/>
        <v>849.5</v>
      </c>
      <c r="J10" s="44"/>
      <c r="K10" s="44"/>
      <c r="L10" s="44">
        <f t="shared" si="0"/>
        <v>0</v>
      </c>
      <c r="M10" s="44">
        <f>SUM(M11:M28,M30:M32,M34:M38)</f>
        <v>1595.19</v>
      </c>
      <c r="N10" s="44">
        <f>SUM(N11:N28,N30:N32,N34:N38)</f>
        <v>4210.5</v>
      </c>
      <c r="O10" s="44"/>
      <c r="P10" s="44">
        <f>SUM(P11:P28,P30:P32,P34:P38)</f>
        <v>71529.180000000008</v>
      </c>
    </row>
    <row r="11" spans="1:16" ht="36" customHeight="1" x14ac:dyDescent="0.25">
      <c r="A11" s="318" t="s">
        <v>162</v>
      </c>
      <c r="B11" s="314">
        <v>0</v>
      </c>
      <c r="C11" s="314">
        <v>0</v>
      </c>
      <c r="D11" s="31">
        <v>0</v>
      </c>
      <c r="E11" s="43">
        <v>0</v>
      </c>
      <c r="F11" s="31">
        <v>0</v>
      </c>
      <c r="G11" s="56">
        <v>0</v>
      </c>
      <c r="H11" s="41">
        <v>0</v>
      </c>
      <c r="I11" s="57">
        <v>0</v>
      </c>
      <c r="J11" s="608" t="s">
        <v>404</v>
      </c>
      <c r="K11" s="608" t="s">
        <v>404</v>
      </c>
      <c r="L11" s="54">
        <v>0</v>
      </c>
      <c r="M11" s="32">
        <v>0</v>
      </c>
      <c r="N11" s="32">
        <v>2000</v>
      </c>
      <c r="O11" s="608" t="s">
        <v>404</v>
      </c>
      <c r="P11" s="54">
        <v>0</v>
      </c>
    </row>
    <row r="12" spans="1:16" ht="39.6" customHeight="1" x14ac:dyDescent="0.25">
      <c r="A12" s="318" t="s">
        <v>163</v>
      </c>
      <c r="B12" s="314">
        <v>23490.5</v>
      </c>
      <c r="C12" s="314">
        <v>0</v>
      </c>
      <c r="D12" s="31">
        <v>0</v>
      </c>
      <c r="E12" s="43">
        <v>0</v>
      </c>
      <c r="F12" s="31">
        <v>0</v>
      </c>
      <c r="G12" s="46">
        <v>0</v>
      </c>
      <c r="H12" s="41">
        <v>0</v>
      </c>
      <c r="I12" s="57">
        <v>0</v>
      </c>
      <c r="J12" s="609"/>
      <c r="K12" s="609"/>
      <c r="L12" s="54">
        <v>0</v>
      </c>
      <c r="M12" s="32">
        <v>0</v>
      </c>
      <c r="N12" s="32">
        <v>0</v>
      </c>
      <c r="O12" s="609"/>
      <c r="P12" s="54">
        <v>0</v>
      </c>
    </row>
    <row r="13" spans="1:16" ht="48.6" customHeight="1" x14ac:dyDescent="0.25">
      <c r="A13" s="318" t="s">
        <v>164</v>
      </c>
      <c r="B13" s="314">
        <v>0</v>
      </c>
      <c r="C13" s="314">
        <v>0</v>
      </c>
      <c r="D13" s="31">
        <v>0</v>
      </c>
      <c r="E13" s="43">
        <v>0</v>
      </c>
      <c r="F13" s="31">
        <v>0</v>
      </c>
      <c r="G13" s="46">
        <v>0</v>
      </c>
      <c r="H13" s="41">
        <v>0</v>
      </c>
      <c r="I13" s="57">
        <v>0</v>
      </c>
      <c r="J13" s="609"/>
      <c r="K13" s="609"/>
      <c r="L13" s="54">
        <v>0</v>
      </c>
      <c r="M13" s="32">
        <v>0</v>
      </c>
      <c r="N13" s="32">
        <v>0</v>
      </c>
      <c r="O13" s="609"/>
      <c r="P13" s="54">
        <v>0</v>
      </c>
    </row>
    <row r="14" spans="1:16" ht="18.600000000000001" customHeight="1" x14ac:dyDescent="0.25">
      <c r="A14" s="319" t="s">
        <v>165</v>
      </c>
      <c r="B14" s="314">
        <v>0</v>
      </c>
      <c r="C14" s="314">
        <v>0</v>
      </c>
      <c r="D14" s="31">
        <v>0</v>
      </c>
      <c r="E14" s="43">
        <v>0</v>
      </c>
      <c r="F14" s="31">
        <v>0</v>
      </c>
      <c r="G14" s="46">
        <v>0</v>
      </c>
      <c r="H14" s="41">
        <v>0</v>
      </c>
      <c r="I14" s="57">
        <v>0</v>
      </c>
      <c r="J14" s="609"/>
      <c r="K14" s="609"/>
      <c r="L14" s="54">
        <v>0</v>
      </c>
      <c r="M14" s="32">
        <v>0</v>
      </c>
      <c r="N14" s="32">
        <v>0</v>
      </c>
      <c r="O14" s="609"/>
      <c r="P14" s="54">
        <v>0</v>
      </c>
    </row>
    <row r="15" spans="1:16" ht="33" customHeight="1" x14ac:dyDescent="0.25">
      <c r="A15" s="318" t="s">
        <v>35</v>
      </c>
      <c r="B15" s="314">
        <v>0</v>
      </c>
      <c r="C15" s="314">
        <v>33620</v>
      </c>
      <c r="D15" s="31">
        <v>0</v>
      </c>
      <c r="E15" s="43">
        <v>0</v>
      </c>
      <c r="F15" s="31">
        <v>0</v>
      </c>
      <c r="G15" s="46">
        <v>0</v>
      </c>
      <c r="H15" s="41">
        <v>0</v>
      </c>
      <c r="I15" s="57">
        <v>0</v>
      </c>
      <c r="J15" s="609"/>
      <c r="K15" s="609"/>
      <c r="L15" s="54">
        <v>0</v>
      </c>
      <c r="M15" s="32">
        <v>0</v>
      </c>
      <c r="N15" s="32">
        <v>0</v>
      </c>
      <c r="O15" s="609"/>
      <c r="P15" s="54">
        <v>0</v>
      </c>
    </row>
    <row r="16" spans="1:16" ht="33" customHeight="1" x14ac:dyDescent="0.25">
      <c r="A16" s="241" t="s">
        <v>166</v>
      </c>
      <c r="B16" s="314">
        <v>9998</v>
      </c>
      <c r="C16" s="314">
        <v>0</v>
      </c>
      <c r="D16" s="31">
        <v>0</v>
      </c>
      <c r="E16" s="43">
        <v>0</v>
      </c>
      <c r="F16" s="31">
        <v>0</v>
      </c>
      <c r="G16" s="46">
        <v>0</v>
      </c>
      <c r="H16" s="41">
        <v>0</v>
      </c>
      <c r="I16" s="57">
        <v>0</v>
      </c>
      <c r="J16" s="609"/>
      <c r="K16" s="609"/>
      <c r="L16" s="54">
        <v>0</v>
      </c>
      <c r="M16" s="32">
        <v>0</v>
      </c>
      <c r="N16" s="32">
        <v>0</v>
      </c>
      <c r="O16" s="609"/>
      <c r="P16" s="54">
        <v>0</v>
      </c>
    </row>
    <row r="17" spans="1:16" ht="31.5" x14ac:dyDescent="0.25">
      <c r="A17" s="241" t="s">
        <v>167</v>
      </c>
      <c r="B17" s="314">
        <v>0</v>
      </c>
      <c r="C17" s="314">
        <v>0</v>
      </c>
      <c r="D17" s="31">
        <v>0</v>
      </c>
      <c r="E17" s="43">
        <v>0</v>
      </c>
      <c r="F17" s="31">
        <v>0</v>
      </c>
      <c r="G17" s="46">
        <v>0</v>
      </c>
      <c r="H17" s="41">
        <v>0</v>
      </c>
      <c r="I17" s="57">
        <v>0</v>
      </c>
      <c r="J17" s="609"/>
      <c r="K17" s="609"/>
      <c r="L17" s="54">
        <v>0</v>
      </c>
      <c r="M17" s="32">
        <v>0</v>
      </c>
      <c r="N17" s="32">
        <v>0</v>
      </c>
      <c r="O17" s="609"/>
      <c r="P17" s="54">
        <v>0</v>
      </c>
    </row>
    <row r="18" spans="1:16" x14ac:dyDescent="0.25">
      <c r="A18" s="318" t="s">
        <v>168</v>
      </c>
      <c r="B18" s="314">
        <v>0</v>
      </c>
      <c r="C18" s="314">
        <v>0</v>
      </c>
      <c r="D18" s="31">
        <v>0</v>
      </c>
      <c r="E18" s="43">
        <v>0</v>
      </c>
      <c r="F18" s="31">
        <v>0</v>
      </c>
      <c r="G18" s="46">
        <v>0</v>
      </c>
      <c r="H18" s="41">
        <v>0</v>
      </c>
      <c r="I18" s="57">
        <v>0</v>
      </c>
      <c r="J18" s="609"/>
      <c r="K18" s="609"/>
      <c r="L18" s="54">
        <v>0</v>
      </c>
      <c r="M18" s="32">
        <v>0</v>
      </c>
      <c r="N18" s="32">
        <v>0</v>
      </c>
      <c r="O18" s="609"/>
      <c r="P18" s="54">
        <v>0</v>
      </c>
    </row>
    <row r="19" spans="1:16" ht="31.5" x14ac:dyDescent="0.25">
      <c r="A19" s="318" t="s">
        <v>36</v>
      </c>
      <c r="B19" s="314">
        <v>0</v>
      </c>
      <c r="C19" s="314">
        <v>0</v>
      </c>
      <c r="D19" s="31">
        <v>0</v>
      </c>
      <c r="E19" s="43">
        <v>0</v>
      </c>
      <c r="F19" s="31">
        <v>0</v>
      </c>
      <c r="G19" s="46">
        <v>0</v>
      </c>
      <c r="H19" s="41">
        <v>0</v>
      </c>
      <c r="I19" s="57">
        <v>0</v>
      </c>
      <c r="J19" s="609"/>
      <c r="K19" s="609"/>
      <c r="L19" s="54">
        <v>0</v>
      </c>
      <c r="M19" s="32">
        <v>0</v>
      </c>
      <c r="N19" s="32">
        <v>0</v>
      </c>
      <c r="O19" s="609"/>
      <c r="P19" s="54">
        <v>0</v>
      </c>
    </row>
    <row r="20" spans="1:16" ht="69" customHeight="1" x14ac:dyDescent="0.25">
      <c r="A20" s="318" t="s">
        <v>169</v>
      </c>
      <c r="B20" s="314">
        <v>0</v>
      </c>
      <c r="C20" s="314">
        <v>0</v>
      </c>
      <c r="D20" s="31">
        <v>0</v>
      </c>
      <c r="E20" s="43">
        <v>0</v>
      </c>
      <c r="F20" s="31">
        <v>0</v>
      </c>
      <c r="G20" s="46">
        <v>0</v>
      </c>
      <c r="H20" s="41">
        <v>0</v>
      </c>
      <c r="I20" s="57">
        <v>0</v>
      </c>
      <c r="J20" s="609"/>
      <c r="K20" s="609"/>
      <c r="L20" s="54">
        <v>0</v>
      </c>
      <c r="M20" s="32">
        <v>0</v>
      </c>
      <c r="N20" s="32">
        <v>0</v>
      </c>
      <c r="O20" s="609"/>
      <c r="P20" s="54">
        <v>0</v>
      </c>
    </row>
    <row r="21" spans="1:16" ht="67.900000000000006" customHeight="1" x14ac:dyDescent="0.25">
      <c r="A21" s="241" t="s">
        <v>170</v>
      </c>
      <c r="B21" s="314">
        <v>0</v>
      </c>
      <c r="C21" s="314">
        <v>47025.79</v>
      </c>
      <c r="D21" s="31">
        <v>0</v>
      </c>
      <c r="E21" s="43">
        <v>0</v>
      </c>
      <c r="F21" s="31">
        <v>0</v>
      </c>
      <c r="G21" s="46">
        <v>0</v>
      </c>
      <c r="H21" s="41">
        <v>0</v>
      </c>
      <c r="I21" s="57">
        <v>0</v>
      </c>
      <c r="J21" s="609"/>
      <c r="K21" s="609"/>
      <c r="L21" s="54">
        <v>0</v>
      </c>
      <c r="M21" s="32">
        <v>0</v>
      </c>
      <c r="N21" s="32">
        <v>0</v>
      </c>
      <c r="O21" s="609"/>
      <c r="P21" s="54">
        <v>29723.599999999999</v>
      </c>
    </row>
    <row r="22" spans="1:16" ht="31.5" x14ac:dyDescent="0.25">
      <c r="A22" s="318" t="s">
        <v>171</v>
      </c>
      <c r="B22" s="314">
        <v>0</v>
      </c>
      <c r="C22" s="314">
        <v>0</v>
      </c>
      <c r="D22" s="31">
        <v>0</v>
      </c>
      <c r="E22" s="43">
        <v>0</v>
      </c>
      <c r="F22" s="31">
        <v>0</v>
      </c>
      <c r="G22" s="46">
        <v>0</v>
      </c>
      <c r="H22" s="41">
        <v>0</v>
      </c>
      <c r="I22" s="57">
        <v>0</v>
      </c>
      <c r="J22" s="609"/>
      <c r="K22" s="609"/>
      <c r="L22" s="54">
        <v>0</v>
      </c>
      <c r="M22" s="30">
        <v>0</v>
      </c>
      <c r="N22" s="30">
        <v>0</v>
      </c>
      <c r="O22" s="609"/>
      <c r="P22" s="46">
        <v>0</v>
      </c>
    </row>
    <row r="23" spans="1:16" ht="31.5" x14ac:dyDescent="0.25">
      <c r="A23" s="318" t="s">
        <v>172</v>
      </c>
      <c r="B23" s="314">
        <v>5.5</v>
      </c>
      <c r="C23" s="314">
        <v>12870.6</v>
      </c>
      <c r="D23" s="31">
        <v>0</v>
      </c>
      <c r="E23" s="43">
        <v>0</v>
      </c>
      <c r="F23" s="31">
        <v>0</v>
      </c>
      <c r="G23" s="46">
        <v>0</v>
      </c>
      <c r="H23" s="41">
        <v>0</v>
      </c>
      <c r="I23" s="57">
        <v>849.5</v>
      </c>
      <c r="J23" s="609"/>
      <c r="K23" s="609"/>
      <c r="L23" s="54">
        <v>0</v>
      </c>
      <c r="M23" s="32">
        <v>1077.19</v>
      </c>
      <c r="N23" s="32">
        <v>210.5</v>
      </c>
      <c r="O23" s="609"/>
      <c r="P23" s="54">
        <v>1320.49</v>
      </c>
    </row>
    <row r="24" spans="1:16" ht="31.5" x14ac:dyDescent="0.25">
      <c r="A24" s="316" t="s">
        <v>173</v>
      </c>
      <c r="B24" s="314">
        <v>0</v>
      </c>
      <c r="C24" s="314">
        <v>0</v>
      </c>
      <c r="D24" s="31">
        <v>0</v>
      </c>
      <c r="E24" s="43">
        <v>0</v>
      </c>
      <c r="F24" s="31">
        <v>0</v>
      </c>
      <c r="G24" s="46">
        <v>0</v>
      </c>
      <c r="H24" s="41">
        <v>0</v>
      </c>
      <c r="I24" s="57">
        <v>0</v>
      </c>
      <c r="J24" s="609"/>
      <c r="K24" s="609"/>
      <c r="L24" s="54">
        <v>0</v>
      </c>
      <c r="M24" s="32">
        <v>0</v>
      </c>
      <c r="N24" s="32">
        <v>0</v>
      </c>
      <c r="O24" s="609"/>
      <c r="P24" s="54">
        <v>0</v>
      </c>
    </row>
    <row r="25" spans="1:16" ht="55.9" customHeight="1" x14ac:dyDescent="0.25">
      <c r="A25" s="241" t="s">
        <v>174</v>
      </c>
      <c r="B25" s="314">
        <v>0</v>
      </c>
      <c r="C25" s="314">
        <v>0</v>
      </c>
      <c r="D25" s="31">
        <v>0</v>
      </c>
      <c r="E25" s="43">
        <v>0</v>
      </c>
      <c r="F25" s="31">
        <v>0</v>
      </c>
      <c r="G25" s="46">
        <v>0</v>
      </c>
      <c r="H25" s="41">
        <v>0</v>
      </c>
      <c r="I25" s="57">
        <v>0</v>
      </c>
      <c r="J25" s="609"/>
      <c r="K25" s="609"/>
      <c r="L25" s="54">
        <v>0</v>
      </c>
      <c r="M25" s="30">
        <v>0</v>
      </c>
      <c r="N25" s="32">
        <v>0</v>
      </c>
      <c r="O25" s="609"/>
      <c r="P25" s="46">
        <v>0</v>
      </c>
    </row>
    <row r="26" spans="1:16" ht="51.6" customHeight="1" x14ac:dyDescent="0.25">
      <c r="A26" s="241" t="s">
        <v>175</v>
      </c>
      <c r="B26" s="314">
        <v>0</v>
      </c>
      <c r="C26" s="314">
        <v>0</v>
      </c>
      <c r="D26" s="31">
        <v>0</v>
      </c>
      <c r="E26" s="43">
        <v>0</v>
      </c>
      <c r="F26" s="31">
        <v>0</v>
      </c>
      <c r="G26" s="46">
        <v>0</v>
      </c>
      <c r="H26" s="41">
        <v>0</v>
      </c>
      <c r="I26" s="57">
        <v>0</v>
      </c>
      <c r="J26" s="609"/>
      <c r="K26" s="609"/>
      <c r="L26" s="54">
        <v>0</v>
      </c>
      <c r="M26" s="30">
        <v>0</v>
      </c>
      <c r="N26" s="32">
        <v>0</v>
      </c>
      <c r="O26" s="609"/>
      <c r="P26" s="46">
        <v>0</v>
      </c>
    </row>
    <row r="27" spans="1:16" ht="31.5" x14ac:dyDescent="0.25">
      <c r="A27" s="241" t="s">
        <v>176</v>
      </c>
      <c r="B27" s="314">
        <v>0</v>
      </c>
      <c r="C27" s="314">
        <v>0</v>
      </c>
      <c r="D27" s="31">
        <v>0</v>
      </c>
      <c r="E27" s="43">
        <v>0</v>
      </c>
      <c r="F27" s="31">
        <v>0</v>
      </c>
      <c r="G27" s="46">
        <v>0</v>
      </c>
      <c r="H27" s="41">
        <v>0</v>
      </c>
      <c r="I27" s="57">
        <v>0</v>
      </c>
      <c r="J27" s="609"/>
      <c r="K27" s="609"/>
      <c r="L27" s="54">
        <v>0</v>
      </c>
      <c r="M27" s="30">
        <v>0</v>
      </c>
      <c r="N27" s="32">
        <v>0</v>
      </c>
      <c r="O27" s="609"/>
      <c r="P27" s="46">
        <v>0</v>
      </c>
    </row>
    <row r="28" spans="1:16" ht="92.45" customHeight="1" x14ac:dyDescent="0.25">
      <c r="A28" s="318" t="s">
        <v>38</v>
      </c>
      <c r="B28" s="314">
        <v>0</v>
      </c>
      <c r="C28" s="314">
        <v>73422.16</v>
      </c>
      <c r="D28" s="31">
        <v>0</v>
      </c>
      <c r="E28" s="43">
        <v>0</v>
      </c>
      <c r="F28" s="31">
        <v>0</v>
      </c>
      <c r="G28" s="46">
        <v>0</v>
      </c>
      <c r="H28" s="41">
        <v>0</v>
      </c>
      <c r="I28" s="57">
        <v>0</v>
      </c>
      <c r="J28" s="609"/>
      <c r="K28" s="609"/>
      <c r="L28" s="54">
        <v>0</v>
      </c>
      <c r="M28" s="30">
        <v>0</v>
      </c>
      <c r="N28" s="32">
        <v>0</v>
      </c>
      <c r="O28" s="609"/>
      <c r="P28" s="46">
        <v>0</v>
      </c>
    </row>
    <row r="29" spans="1:16" ht="31.5" x14ac:dyDescent="0.25">
      <c r="A29" s="318" t="s">
        <v>41</v>
      </c>
      <c r="B29" s="314">
        <v>52906</v>
      </c>
      <c r="C29" s="314">
        <v>0</v>
      </c>
      <c r="D29" s="31">
        <v>0</v>
      </c>
      <c r="E29" s="43">
        <v>0</v>
      </c>
      <c r="F29" s="31">
        <v>0</v>
      </c>
      <c r="G29" s="46">
        <v>0</v>
      </c>
      <c r="H29" s="41">
        <v>0</v>
      </c>
      <c r="I29" s="57">
        <v>0</v>
      </c>
      <c r="J29" s="609"/>
      <c r="K29" s="609"/>
      <c r="L29" s="54">
        <v>0</v>
      </c>
      <c r="M29" s="30">
        <v>0</v>
      </c>
      <c r="N29" s="30">
        <v>0</v>
      </c>
      <c r="O29" s="609"/>
      <c r="P29" s="54">
        <v>34239.14</v>
      </c>
    </row>
    <row r="30" spans="1:16" x14ac:dyDescent="0.25">
      <c r="A30" s="318" t="s">
        <v>42</v>
      </c>
      <c r="B30" s="314">
        <v>14145.84</v>
      </c>
      <c r="C30" s="314">
        <v>0</v>
      </c>
      <c r="D30" s="31">
        <v>0</v>
      </c>
      <c r="E30" s="43">
        <v>0</v>
      </c>
      <c r="F30" s="31">
        <v>0</v>
      </c>
      <c r="G30" s="46">
        <v>0</v>
      </c>
      <c r="H30" s="41">
        <v>0</v>
      </c>
      <c r="I30" s="57">
        <v>0</v>
      </c>
      <c r="J30" s="609"/>
      <c r="K30" s="609"/>
      <c r="L30" s="54">
        <v>0</v>
      </c>
      <c r="M30" s="30">
        <v>0</v>
      </c>
      <c r="N30" s="30">
        <v>0</v>
      </c>
      <c r="O30" s="609"/>
      <c r="P30" s="55">
        <v>11413.04</v>
      </c>
    </row>
    <row r="31" spans="1:16" x14ac:dyDescent="0.25">
      <c r="A31" s="318" t="s">
        <v>43</v>
      </c>
      <c r="B31" s="314">
        <v>38760.160000000003</v>
      </c>
      <c r="C31" s="314">
        <v>0</v>
      </c>
      <c r="D31" s="31">
        <v>0</v>
      </c>
      <c r="E31" s="43">
        <v>0</v>
      </c>
      <c r="F31" s="31">
        <v>0</v>
      </c>
      <c r="G31" s="46">
        <v>0</v>
      </c>
      <c r="H31" s="41">
        <v>0</v>
      </c>
      <c r="I31" s="57">
        <v>0</v>
      </c>
      <c r="J31" s="609"/>
      <c r="K31" s="609"/>
      <c r="L31" s="54">
        <v>0</v>
      </c>
      <c r="M31" s="30">
        <v>0</v>
      </c>
      <c r="N31" s="30">
        <v>0</v>
      </c>
      <c r="O31" s="609"/>
      <c r="P31" s="55">
        <v>22826.1</v>
      </c>
    </row>
    <row r="32" spans="1:16" x14ac:dyDescent="0.25">
      <c r="A32" s="319" t="s">
        <v>37</v>
      </c>
      <c r="B32" s="314">
        <v>0</v>
      </c>
      <c r="C32" s="314">
        <v>0</v>
      </c>
      <c r="D32" s="31">
        <v>0</v>
      </c>
      <c r="E32" s="43">
        <v>0</v>
      </c>
      <c r="F32" s="31">
        <v>0</v>
      </c>
      <c r="G32" s="46">
        <v>0</v>
      </c>
      <c r="H32" s="41">
        <v>0</v>
      </c>
      <c r="I32" s="57">
        <v>0</v>
      </c>
      <c r="J32" s="609"/>
      <c r="K32" s="609"/>
      <c r="L32" s="54">
        <v>0</v>
      </c>
      <c r="M32" s="30">
        <v>0</v>
      </c>
      <c r="N32" s="30">
        <v>0</v>
      </c>
      <c r="O32" s="609"/>
      <c r="P32" s="55">
        <v>0</v>
      </c>
    </row>
    <row r="33" spans="1:16" x14ac:dyDescent="0.25">
      <c r="A33" s="318" t="s">
        <v>39</v>
      </c>
      <c r="B33" s="314">
        <v>0</v>
      </c>
      <c r="C33" s="314">
        <v>0</v>
      </c>
      <c r="D33" s="31">
        <v>0</v>
      </c>
      <c r="E33" s="43">
        <v>0</v>
      </c>
      <c r="F33" s="31">
        <v>0</v>
      </c>
      <c r="G33" s="46">
        <v>0</v>
      </c>
      <c r="H33" s="41">
        <v>0</v>
      </c>
      <c r="I33" s="57">
        <v>0</v>
      </c>
      <c r="J33" s="609"/>
      <c r="K33" s="609"/>
      <c r="L33" s="54">
        <v>0</v>
      </c>
      <c r="M33" s="30">
        <v>518</v>
      </c>
      <c r="N33" s="30">
        <v>0</v>
      </c>
      <c r="O33" s="609"/>
      <c r="P33" s="55">
        <v>0</v>
      </c>
    </row>
    <row r="34" spans="1:16" ht="31.5" x14ac:dyDescent="0.25">
      <c r="A34" s="335" t="s">
        <v>378</v>
      </c>
      <c r="B34" s="314">
        <v>0</v>
      </c>
      <c r="C34" s="314">
        <v>0</v>
      </c>
      <c r="D34" s="31">
        <v>0</v>
      </c>
      <c r="E34" s="43">
        <v>0</v>
      </c>
      <c r="F34" s="31">
        <v>0</v>
      </c>
      <c r="G34" s="46">
        <v>0</v>
      </c>
      <c r="H34" s="41">
        <v>0</v>
      </c>
      <c r="I34" s="57">
        <v>0</v>
      </c>
      <c r="J34" s="609"/>
      <c r="K34" s="609"/>
      <c r="L34" s="54">
        <v>0</v>
      </c>
      <c r="M34" s="30">
        <v>90</v>
      </c>
      <c r="N34" s="30">
        <v>0</v>
      </c>
      <c r="O34" s="609"/>
      <c r="P34" s="55">
        <v>0</v>
      </c>
    </row>
    <row r="35" spans="1:16" ht="47.25" x14ac:dyDescent="0.25">
      <c r="A35" s="335" t="s">
        <v>380</v>
      </c>
      <c r="B35" s="314">
        <v>0</v>
      </c>
      <c r="C35" s="314">
        <v>0</v>
      </c>
      <c r="D35" s="31">
        <v>0</v>
      </c>
      <c r="E35" s="43">
        <v>0</v>
      </c>
      <c r="F35" s="31">
        <v>0</v>
      </c>
      <c r="G35" s="46">
        <v>0</v>
      </c>
      <c r="H35" s="41">
        <v>0</v>
      </c>
      <c r="I35" s="57">
        <v>0</v>
      </c>
      <c r="J35" s="609"/>
      <c r="K35" s="609"/>
      <c r="L35" s="54">
        <v>0</v>
      </c>
      <c r="M35" s="30">
        <v>228</v>
      </c>
      <c r="N35" s="30">
        <v>0</v>
      </c>
      <c r="O35" s="609"/>
      <c r="P35" s="55">
        <v>0</v>
      </c>
    </row>
    <row r="36" spans="1:16" ht="31.5" x14ac:dyDescent="0.25">
      <c r="A36" s="335" t="s">
        <v>379</v>
      </c>
      <c r="B36" s="314">
        <v>0</v>
      </c>
      <c r="C36" s="314">
        <v>0</v>
      </c>
      <c r="D36" s="31">
        <v>0</v>
      </c>
      <c r="E36" s="43">
        <v>0</v>
      </c>
      <c r="F36" s="31">
        <v>0</v>
      </c>
      <c r="G36" s="46">
        <v>0</v>
      </c>
      <c r="H36" s="41">
        <v>0</v>
      </c>
      <c r="I36" s="57">
        <v>0</v>
      </c>
      <c r="J36" s="609"/>
      <c r="K36" s="609"/>
      <c r="L36" s="54">
        <v>0</v>
      </c>
      <c r="M36" s="30">
        <v>200</v>
      </c>
      <c r="N36" s="30">
        <v>0</v>
      </c>
      <c r="O36" s="609"/>
      <c r="P36" s="55">
        <v>0</v>
      </c>
    </row>
    <row r="37" spans="1:16" x14ac:dyDescent="0.25">
      <c r="A37" s="319" t="s">
        <v>177</v>
      </c>
      <c r="B37" s="314">
        <v>0</v>
      </c>
      <c r="C37" s="314">
        <v>90000</v>
      </c>
      <c r="D37" s="31">
        <v>0</v>
      </c>
      <c r="E37" s="43">
        <v>0</v>
      </c>
      <c r="F37" s="31">
        <v>0</v>
      </c>
      <c r="G37" s="46">
        <v>0</v>
      </c>
      <c r="H37" s="41">
        <v>0</v>
      </c>
      <c r="I37" s="57">
        <v>0</v>
      </c>
      <c r="J37" s="609"/>
      <c r="K37" s="609"/>
      <c r="L37" s="54">
        <v>0</v>
      </c>
      <c r="M37" s="30">
        <v>0</v>
      </c>
      <c r="N37" s="30">
        <v>2000</v>
      </c>
      <c r="O37" s="609"/>
      <c r="P37" s="55" t="s">
        <v>459</v>
      </c>
    </row>
    <row r="38" spans="1:16" ht="77.25" customHeight="1" x14ac:dyDescent="0.25">
      <c r="A38" s="241" t="s">
        <v>178</v>
      </c>
      <c r="B38" s="314">
        <v>0</v>
      </c>
      <c r="C38" s="314">
        <v>0</v>
      </c>
      <c r="D38" s="31">
        <v>0</v>
      </c>
      <c r="E38" s="43">
        <v>0</v>
      </c>
      <c r="F38" s="31">
        <v>0</v>
      </c>
      <c r="G38" s="46">
        <v>0</v>
      </c>
      <c r="H38" s="41">
        <v>0</v>
      </c>
      <c r="I38" s="57">
        <v>0</v>
      </c>
      <c r="J38" s="610"/>
      <c r="K38" s="610"/>
      <c r="L38" s="54">
        <v>0</v>
      </c>
      <c r="M38" s="32">
        <v>0</v>
      </c>
      <c r="N38" s="32">
        <v>0</v>
      </c>
      <c r="O38" s="610"/>
      <c r="P38" s="55">
        <v>6245.95</v>
      </c>
    </row>
  </sheetData>
  <mergeCells count="5">
    <mergeCell ref="J11:J38"/>
    <mergeCell ref="K11:K38"/>
    <mergeCell ref="A6:O6"/>
    <mergeCell ref="A8:A9"/>
    <mergeCell ref="O11:O38"/>
  </mergeCells>
  <pageMargins left="0.23622047244094491" right="0.47244094488188981" top="0.35433070866141736" bottom="0.47244094488188981" header="0.31496062992125984" footer="0.31496062992125984"/>
  <pageSetup scale="75"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aie5">
    <tabColor rgb="FFFF00FF"/>
    <pageSetUpPr fitToPage="1"/>
  </sheetPr>
  <dimension ref="A2:AQ35"/>
  <sheetViews>
    <sheetView zoomScale="91" zoomScaleNormal="91" zoomScaleSheetLayoutView="59" workbookViewId="0">
      <selection activeCell="O3" sqref="O3"/>
    </sheetView>
  </sheetViews>
  <sheetFormatPr defaultColWidth="9.140625" defaultRowHeight="15.75" x14ac:dyDescent="0.25"/>
  <cols>
    <col min="1" max="1" width="35" style="7" customWidth="1"/>
    <col min="2" max="2" width="12.140625" style="1" bestFit="1" customWidth="1"/>
    <col min="3" max="3" width="12.140625" style="1" customWidth="1"/>
    <col min="4" max="4" width="11.42578125" style="1" bestFit="1" customWidth="1"/>
    <col min="5" max="5" width="10" style="1" customWidth="1"/>
    <col min="6" max="6" width="10.140625" style="1" customWidth="1"/>
    <col min="7" max="7" width="11.85546875" style="1" customWidth="1"/>
    <col min="8" max="9" width="12.5703125" style="1" customWidth="1"/>
    <col min="10" max="10" width="12.42578125" style="1" customWidth="1"/>
    <col min="11" max="11" width="10.5703125" style="1" bestFit="1" customWidth="1"/>
    <col min="12" max="12" width="11" style="1" bestFit="1" customWidth="1"/>
    <col min="13" max="13" width="12.140625" style="1" bestFit="1" customWidth="1"/>
    <col min="14" max="14" width="11.5703125" style="1" customWidth="1"/>
    <col min="15" max="16" width="14" style="1" customWidth="1"/>
    <col min="17" max="17" width="10.140625" style="1" customWidth="1"/>
    <col min="18" max="16384" width="9.140625" style="1"/>
  </cols>
  <sheetData>
    <row r="2" spans="1:16" x14ac:dyDescent="0.25">
      <c r="K2" s="10"/>
      <c r="L2" s="10"/>
      <c r="N2" s="168"/>
      <c r="O2" s="153" t="s">
        <v>505</v>
      </c>
    </row>
    <row r="3" spans="1:16" x14ac:dyDescent="0.25">
      <c r="A3" s="6"/>
      <c r="B3" s="4"/>
      <c r="C3" s="4"/>
      <c r="D3" s="4"/>
      <c r="E3" s="4"/>
      <c r="F3" s="4"/>
      <c r="G3" s="4"/>
      <c r="H3" s="4"/>
      <c r="I3" s="4"/>
      <c r="J3" s="4"/>
      <c r="K3" s="11"/>
      <c r="L3" s="11"/>
      <c r="N3" s="169"/>
      <c r="O3" s="233" t="s">
        <v>540</v>
      </c>
    </row>
    <row r="4" spans="1:16" x14ac:dyDescent="0.25">
      <c r="A4" s="6"/>
      <c r="B4" s="4"/>
      <c r="C4" s="4"/>
      <c r="D4" s="4"/>
      <c r="E4" s="4"/>
      <c r="F4" s="4"/>
      <c r="G4" s="4"/>
      <c r="H4" s="4"/>
      <c r="I4" s="4"/>
      <c r="J4" s="4"/>
      <c r="K4" s="11"/>
      <c r="L4" s="11"/>
      <c r="N4" s="169"/>
      <c r="O4" s="152"/>
    </row>
    <row r="5" spans="1:16" ht="46.9" customHeight="1" x14ac:dyDescent="0.25">
      <c r="A5" s="617" t="s">
        <v>364</v>
      </c>
      <c r="B5" s="617"/>
      <c r="C5" s="617"/>
      <c r="D5" s="617"/>
      <c r="E5" s="617"/>
      <c r="F5" s="617"/>
      <c r="G5" s="617"/>
      <c r="H5" s="617"/>
      <c r="I5" s="617"/>
      <c r="J5" s="617"/>
      <c r="K5" s="617"/>
      <c r="L5" s="617"/>
      <c r="M5" s="617"/>
      <c r="N5" s="617"/>
      <c r="O5" s="617"/>
      <c r="P5" s="617"/>
    </row>
    <row r="6" spans="1:16" x14ac:dyDescent="0.25">
      <c r="A6" s="151"/>
      <c r="B6" s="150"/>
      <c r="C6" s="150"/>
      <c r="D6" s="150"/>
      <c r="E6" s="150"/>
      <c r="F6" s="150"/>
      <c r="G6" s="150"/>
      <c r="H6" s="150"/>
      <c r="I6" s="150"/>
      <c r="J6" s="150"/>
      <c r="K6" s="150"/>
      <c r="L6" s="150"/>
      <c r="M6" s="150"/>
    </row>
    <row r="7" spans="1:16" ht="144" customHeight="1" x14ac:dyDescent="0.25">
      <c r="A7" s="612" t="s">
        <v>32</v>
      </c>
      <c r="B7" s="12" t="s">
        <v>12</v>
      </c>
      <c r="C7" s="12" t="s">
        <v>59</v>
      </c>
      <c r="D7" s="12" t="s">
        <v>44</v>
      </c>
      <c r="E7" s="12" t="s">
        <v>13</v>
      </c>
      <c r="F7" s="12" t="s">
        <v>14</v>
      </c>
      <c r="G7" s="12" t="s">
        <v>73</v>
      </c>
      <c r="H7" s="12" t="s">
        <v>45</v>
      </c>
      <c r="I7" s="12" t="s">
        <v>15</v>
      </c>
      <c r="J7" s="12" t="s">
        <v>46</v>
      </c>
      <c r="K7" s="14" t="s">
        <v>16</v>
      </c>
      <c r="L7" s="14" t="s">
        <v>64</v>
      </c>
      <c r="M7" s="14" t="s">
        <v>65</v>
      </c>
      <c r="N7" s="14" t="s">
        <v>17</v>
      </c>
      <c r="O7" s="12" t="s">
        <v>146</v>
      </c>
      <c r="P7" s="14" t="s">
        <v>18</v>
      </c>
    </row>
    <row r="8" spans="1:16" x14ac:dyDescent="0.25">
      <c r="A8" s="613"/>
      <c r="B8" s="323">
        <v>16</v>
      </c>
      <c r="C8" s="323">
        <v>17</v>
      </c>
      <c r="D8" s="323">
        <v>18</v>
      </c>
      <c r="E8" s="323">
        <v>19</v>
      </c>
      <c r="F8" s="322">
        <v>20</v>
      </c>
      <c r="G8" s="322">
        <v>21</v>
      </c>
      <c r="H8" s="322">
        <v>22</v>
      </c>
      <c r="I8" s="323">
        <v>23</v>
      </c>
      <c r="J8" s="323">
        <v>24</v>
      </c>
      <c r="K8" s="323">
        <v>25</v>
      </c>
      <c r="L8" s="323">
        <v>26</v>
      </c>
      <c r="M8" s="323">
        <v>27</v>
      </c>
      <c r="N8" s="323">
        <v>28</v>
      </c>
      <c r="O8" s="323">
        <v>29</v>
      </c>
      <c r="P8" s="379">
        <v>30</v>
      </c>
    </row>
    <row r="9" spans="1:16" ht="31.5" customHeight="1" x14ac:dyDescent="0.25">
      <c r="A9" s="330" t="s">
        <v>34</v>
      </c>
      <c r="B9" s="44">
        <f>SUM(B10:B27,B29:B34)</f>
        <v>372.52</v>
      </c>
      <c r="C9" s="44">
        <f>SUM(C10:C27,C29:C34)</f>
        <v>20299.86</v>
      </c>
      <c r="D9" s="44">
        <f>SUM(D10:D27,D29:D34)</f>
        <v>0</v>
      </c>
      <c r="E9" s="53">
        <f>SUM(E10:E27,E29:E34)</f>
        <v>0</v>
      </c>
      <c r="F9" s="44"/>
      <c r="G9" s="44"/>
      <c r="H9" s="44"/>
      <c r="I9" s="44">
        <f t="shared" ref="I9:N9" si="0">SUM(I10:I27,I29:I34)</f>
        <v>17329.32</v>
      </c>
      <c r="J9" s="44">
        <f t="shared" si="0"/>
        <v>0</v>
      </c>
      <c r="K9" s="44">
        <f t="shared" si="0"/>
        <v>77600.39</v>
      </c>
      <c r="L9" s="44">
        <f t="shared" si="0"/>
        <v>0</v>
      </c>
      <c r="M9" s="44">
        <f t="shared" si="0"/>
        <v>0</v>
      </c>
      <c r="N9" s="44">
        <f t="shared" si="0"/>
        <v>0</v>
      </c>
      <c r="O9" s="44">
        <f>SUM(O10:O27,O29:O34)</f>
        <v>5040.17</v>
      </c>
      <c r="P9" s="44">
        <f>SUM(P10:P27,P29:P34)</f>
        <v>277.37</v>
      </c>
    </row>
    <row r="10" spans="1:16" ht="31.5" x14ac:dyDescent="0.25">
      <c r="A10" s="331" t="s">
        <v>162</v>
      </c>
      <c r="B10" s="325">
        <v>0</v>
      </c>
      <c r="C10" s="324">
        <v>0</v>
      </c>
      <c r="D10" s="30">
        <v>0</v>
      </c>
      <c r="E10" s="42">
        <v>0</v>
      </c>
      <c r="F10" s="614" t="s">
        <v>404</v>
      </c>
      <c r="G10" s="614" t="s">
        <v>404</v>
      </c>
      <c r="H10" s="614" t="s">
        <v>404</v>
      </c>
      <c r="I10" s="46">
        <v>150</v>
      </c>
      <c r="J10" s="32">
        <v>0</v>
      </c>
      <c r="K10" s="30">
        <v>0</v>
      </c>
      <c r="L10" s="31">
        <v>0</v>
      </c>
      <c r="M10" s="31">
        <v>0</v>
      </c>
      <c r="N10" s="31">
        <v>0</v>
      </c>
      <c r="O10" s="328">
        <v>3417.49</v>
      </c>
      <c r="P10" s="32">
        <v>0</v>
      </c>
    </row>
    <row r="11" spans="1:16" ht="31.5" x14ac:dyDescent="0.25">
      <c r="A11" s="331" t="s">
        <v>163</v>
      </c>
      <c r="B11" s="326">
        <v>0</v>
      </c>
      <c r="C11" s="30">
        <v>15654.68</v>
      </c>
      <c r="D11" s="30">
        <v>0</v>
      </c>
      <c r="E11" s="42">
        <v>0</v>
      </c>
      <c r="F11" s="615"/>
      <c r="G11" s="615"/>
      <c r="H11" s="615"/>
      <c r="I11" s="46">
        <v>600</v>
      </c>
      <c r="J11" s="32">
        <v>0</v>
      </c>
      <c r="K11" s="30">
        <v>0</v>
      </c>
      <c r="L11" s="31">
        <v>0</v>
      </c>
      <c r="M11" s="31">
        <v>0</v>
      </c>
      <c r="N11" s="31">
        <v>0</v>
      </c>
      <c r="O11" s="328">
        <v>0</v>
      </c>
      <c r="P11" s="32">
        <v>0</v>
      </c>
    </row>
    <row r="12" spans="1:16" ht="47.25" x14ac:dyDescent="0.25">
      <c r="A12" s="331" t="s">
        <v>164</v>
      </c>
      <c r="B12" s="326">
        <v>0</v>
      </c>
      <c r="C12" s="30">
        <v>0</v>
      </c>
      <c r="D12" s="30">
        <v>0</v>
      </c>
      <c r="E12" s="42">
        <v>0</v>
      </c>
      <c r="F12" s="615"/>
      <c r="G12" s="615"/>
      <c r="H12" s="615"/>
      <c r="I12" s="46">
        <v>0</v>
      </c>
      <c r="J12" s="32">
        <v>0</v>
      </c>
      <c r="K12" s="30">
        <v>0</v>
      </c>
      <c r="L12" s="31">
        <v>0</v>
      </c>
      <c r="M12" s="31">
        <v>0</v>
      </c>
      <c r="N12" s="31">
        <v>0</v>
      </c>
      <c r="O12" s="328">
        <v>0</v>
      </c>
      <c r="P12" s="32">
        <v>0</v>
      </c>
    </row>
    <row r="13" spans="1:16" x14ac:dyDescent="0.25">
      <c r="A13" s="332" t="s">
        <v>165</v>
      </c>
      <c r="B13" s="326">
        <v>0</v>
      </c>
      <c r="C13" s="30">
        <v>0</v>
      </c>
      <c r="D13" s="30">
        <v>0</v>
      </c>
      <c r="E13" s="42">
        <v>0</v>
      </c>
      <c r="F13" s="615"/>
      <c r="G13" s="615"/>
      <c r="H13" s="615"/>
      <c r="I13" s="46">
        <v>0</v>
      </c>
      <c r="J13" s="32">
        <v>0</v>
      </c>
      <c r="K13" s="30">
        <v>0</v>
      </c>
      <c r="L13" s="31">
        <v>0</v>
      </c>
      <c r="M13" s="31">
        <v>0</v>
      </c>
      <c r="N13" s="31">
        <v>0</v>
      </c>
      <c r="O13" s="328">
        <v>0</v>
      </c>
      <c r="P13" s="32">
        <v>0</v>
      </c>
    </row>
    <row r="14" spans="1:16" ht="31.5" x14ac:dyDescent="0.25">
      <c r="A14" s="331" t="s">
        <v>35</v>
      </c>
      <c r="B14" s="326">
        <v>0</v>
      </c>
      <c r="C14" s="30">
        <v>0</v>
      </c>
      <c r="D14" s="30">
        <v>0</v>
      </c>
      <c r="E14" s="42">
        <v>0</v>
      </c>
      <c r="F14" s="615"/>
      <c r="G14" s="615"/>
      <c r="H14" s="615"/>
      <c r="I14" s="46">
        <v>0</v>
      </c>
      <c r="J14" s="32">
        <v>0</v>
      </c>
      <c r="K14" s="30">
        <v>0</v>
      </c>
      <c r="L14" s="31">
        <v>0</v>
      </c>
      <c r="M14" s="31">
        <v>0</v>
      </c>
      <c r="N14" s="31">
        <v>0</v>
      </c>
      <c r="O14" s="328">
        <v>0</v>
      </c>
      <c r="P14" s="32">
        <v>0</v>
      </c>
    </row>
    <row r="15" spans="1:16" ht="31.5" x14ac:dyDescent="0.25">
      <c r="A15" s="333" t="s">
        <v>166</v>
      </c>
      <c r="B15" s="326">
        <v>0</v>
      </c>
      <c r="C15" s="30">
        <v>0</v>
      </c>
      <c r="D15" s="30">
        <v>0</v>
      </c>
      <c r="E15" s="42">
        <v>0</v>
      </c>
      <c r="F15" s="615"/>
      <c r="G15" s="615"/>
      <c r="H15" s="615"/>
      <c r="I15" s="46">
        <v>0</v>
      </c>
      <c r="J15" s="32">
        <v>0</v>
      </c>
      <c r="K15" s="30">
        <v>0</v>
      </c>
      <c r="L15" s="31">
        <v>0</v>
      </c>
      <c r="M15" s="31">
        <v>0</v>
      </c>
      <c r="N15" s="31">
        <v>0</v>
      </c>
      <c r="O15" s="328">
        <v>0</v>
      </c>
      <c r="P15" s="32">
        <v>0</v>
      </c>
    </row>
    <row r="16" spans="1:16" ht="31.5" x14ac:dyDescent="0.25">
      <c r="A16" s="333" t="s">
        <v>167</v>
      </c>
      <c r="B16" s="326">
        <v>0</v>
      </c>
      <c r="C16" s="30">
        <v>0</v>
      </c>
      <c r="D16" s="30">
        <v>0</v>
      </c>
      <c r="E16" s="42">
        <v>0</v>
      </c>
      <c r="F16" s="615"/>
      <c r="G16" s="615"/>
      <c r="H16" s="615"/>
      <c r="I16" s="46">
        <v>0</v>
      </c>
      <c r="J16" s="32">
        <v>0</v>
      </c>
      <c r="K16" s="30">
        <v>0</v>
      </c>
      <c r="L16" s="31">
        <v>0</v>
      </c>
      <c r="M16" s="31">
        <v>0</v>
      </c>
      <c r="N16" s="31">
        <v>0</v>
      </c>
      <c r="O16" s="328">
        <v>0</v>
      </c>
      <c r="P16" s="32">
        <v>0</v>
      </c>
    </row>
    <row r="17" spans="1:43" x14ac:dyDescent="0.25">
      <c r="A17" s="331" t="s">
        <v>168</v>
      </c>
      <c r="B17" s="326">
        <v>0</v>
      </c>
      <c r="C17" s="30">
        <v>0</v>
      </c>
      <c r="D17" s="30">
        <v>0</v>
      </c>
      <c r="E17" s="42">
        <v>0</v>
      </c>
      <c r="F17" s="615"/>
      <c r="G17" s="615"/>
      <c r="H17" s="615"/>
      <c r="I17" s="46">
        <v>0</v>
      </c>
      <c r="J17" s="32">
        <v>0</v>
      </c>
      <c r="K17" s="30">
        <v>0</v>
      </c>
      <c r="L17" s="31">
        <v>0</v>
      </c>
      <c r="M17" s="31">
        <v>0</v>
      </c>
      <c r="N17" s="31">
        <v>0</v>
      </c>
      <c r="O17" s="328">
        <v>0</v>
      </c>
      <c r="P17" s="32">
        <v>0</v>
      </c>
    </row>
    <row r="18" spans="1:43" ht="31.5" x14ac:dyDescent="0.25">
      <c r="A18" s="331" t="s">
        <v>36</v>
      </c>
      <c r="B18" s="326">
        <v>0</v>
      </c>
      <c r="C18" s="30">
        <v>0</v>
      </c>
      <c r="D18" s="30">
        <v>0</v>
      </c>
      <c r="E18" s="42">
        <v>0</v>
      </c>
      <c r="F18" s="615"/>
      <c r="G18" s="615"/>
      <c r="H18" s="615"/>
      <c r="I18" s="46">
        <v>0</v>
      </c>
      <c r="J18" s="32">
        <v>0</v>
      </c>
      <c r="K18" s="30">
        <v>0</v>
      </c>
      <c r="L18" s="31">
        <v>0</v>
      </c>
      <c r="M18" s="31">
        <v>0</v>
      </c>
      <c r="N18" s="31">
        <v>0</v>
      </c>
      <c r="O18" s="328">
        <v>0</v>
      </c>
      <c r="P18" s="32">
        <v>0</v>
      </c>
    </row>
    <row r="19" spans="1:43" ht="47.25" x14ac:dyDescent="0.25">
      <c r="A19" s="331" t="s">
        <v>169</v>
      </c>
      <c r="B19" s="326">
        <v>0</v>
      </c>
      <c r="C19" s="30">
        <v>0</v>
      </c>
      <c r="D19" s="30">
        <v>0</v>
      </c>
      <c r="E19" s="42">
        <v>0</v>
      </c>
      <c r="F19" s="615"/>
      <c r="G19" s="615"/>
      <c r="H19" s="615"/>
      <c r="I19" s="46">
        <v>0</v>
      </c>
      <c r="J19" s="32">
        <v>0</v>
      </c>
      <c r="K19" s="30">
        <v>0</v>
      </c>
      <c r="L19" s="31">
        <v>0</v>
      </c>
      <c r="M19" s="31">
        <v>0</v>
      </c>
      <c r="N19" s="31">
        <v>0</v>
      </c>
      <c r="O19" s="328">
        <v>0</v>
      </c>
      <c r="P19" s="32">
        <v>0</v>
      </c>
    </row>
    <row r="20" spans="1:43" ht="63" x14ac:dyDescent="0.25">
      <c r="A20" s="333" t="s">
        <v>170</v>
      </c>
      <c r="B20" s="326">
        <v>0</v>
      </c>
      <c r="C20" s="30">
        <v>2450</v>
      </c>
      <c r="D20" s="30">
        <v>0</v>
      </c>
      <c r="E20" s="42">
        <v>0</v>
      </c>
      <c r="F20" s="615"/>
      <c r="G20" s="615"/>
      <c r="H20" s="615"/>
      <c r="I20" s="46">
        <v>0</v>
      </c>
      <c r="J20" s="32">
        <v>0</v>
      </c>
      <c r="K20" s="30">
        <v>0</v>
      </c>
      <c r="L20" s="31">
        <v>0</v>
      </c>
      <c r="M20" s="31">
        <v>0</v>
      </c>
      <c r="N20" s="31">
        <v>0</v>
      </c>
      <c r="O20" s="328">
        <v>0</v>
      </c>
      <c r="P20" s="32">
        <v>0</v>
      </c>
    </row>
    <row r="21" spans="1:43" ht="31.5" x14ac:dyDescent="0.25">
      <c r="A21" s="331" t="s">
        <v>171</v>
      </c>
      <c r="B21" s="326">
        <v>0</v>
      </c>
      <c r="C21" s="30">
        <v>0</v>
      </c>
      <c r="D21" s="30">
        <v>0</v>
      </c>
      <c r="E21" s="42">
        <v>0</v>
      </c>
      <c r="F21" s="615"/>
      <c r="G21" s="615"/>
      <c r="H21" s="615"/>
      <c r="I21" s="46">
        <v>0</v>
      </c>
      <c r="J21" s="32">
        <v>0</v>
      </c>
      <c r="K21" s="30">
        <v>0</v>
      </c>
      <c r="L21" s="31">
        <v>0</v>
      </c>
      <c r="M21" s="31">
        <v>0</v>
      </c>
      <c r="N21" s="31">
        <v>0</v>
      </c>
      <c r="O21" s="328">
        <v>0</v>
      </c>
      <c r="P21" s="32">
        <v>0</v>
      </c>
    </row>
    <row r="22" spans="1:43" ht="31.5" x14ac:dyDescent="0.25">
      <c r="A22" s="331" t="s">
        <v>172</v>
      </c>
      <c r="B22" s="326">
        <v>372.52</v>
      </c>
      <c r="C22" s="30">
        <v>1733.18</v>
      </c>
      <c r="D22" s="30">
        <v>0</v>
      </c>
      <c r="E22" s="42">
        <v>0</v>
      </c>
      <c r="F22" s="615"/>
      <c r="G22" s="615"/>
      <c r="H22" s="615"/>
      <c r="I22" s="46">
        <v>2389.3200000000002</v>
      </c>
      <c r="J22" s="32">
        <v>0</v>
      </c>
      <c r="K22" s="30">
        <v>393</v>
      </c>
      <c r="L22" s="31">
        <v>0</v>
      </c>
      <c r="M22" s="31">
        <v>0</v>
      </c>
      <c r="N22" s="31">
        <v>0</v>
      </c>
      <c r="O22" s="328">
        <v>389.68</v>
      </c>
      <c r="P22" s="32">
        <v>277.37</v>
      </c>
    </row>
    <row r="23" spans="1:43" ht="31.5" x14ac:dyDescent="0.25">
      <c r="A23" s="329" t="s">
        <v>173</v>
      </c>
      <c r="B23" s="326">
        <v>0</v>
      </c>
      <c r="C23" s="30">
        <v>0</v>
      </c>
      <c r="D23" s="30">
        <v>0</v>
      </c>
      <c r="E23" s="42">
        <v>0</v>
      </c>
      <c r="F23" s="615"/>
      <c r="G23" s="615"/>
      <c r="H23" s="615"/>
      <c r="I23" s="46">
        <v>0</v>
      </c>
      <c r="J23" s="32">
        <v>0</v>
      </c>
      <c r="K23" s="30">
        <v>0</v>
      </c>
      <c r="L23" s="31">
        <v>0</v>
      </c>
      <c r="M23" s="31">
        <v>0</v>
      </c>
      <c r="N23" s="31">
        <v>0</v>
      </c>
      <c r="O23" s="328">
        <v>0</v>
      </c>
      <c r="P23" s="32">
        <v>0</v>
      </c>
    </row>
    <row r="24" spans="1:43" ht="47.25" x14ac:dyDescent="0.25">
      <c r="A24" s="333" t="s">
        <v>174</v>
      </c>
      <c r="B24" s="326">
        <v>0</v>
      </c>
      <c r="C24" s="30">
        <v>0</v>
      </c>
      <c r="D24" s="30">
        <v>0</v>
      </c>
      <c r="E24" s="42">
        <v>0</v>
      </c>
      <c r="F24" s="615"/>
      <c r="G24" s="615"/>
      <c r="H24" s="615"/>
      <c r="I24" s="46">
        <v>640</v>
      </c>
      <c r="J24" s="32">
        <v>0</v>
      </c>
      <c r="K24" s="30">
        <v>0</v>
      </c>
      <c r="L24" s="31">
        <v>0</v>
      </c>
      <c r="M24" s="31">
        <v>0</v>
      </c>
      <c r="N24" s="31">
        <v>0</v>
      </c>
      <c r="O24" s="328">
        <v>1233</v>
      </c>
      <c r="P24" s="32">
        <v>0</v>
      </c>
    </row>
    <row r="25" spans="1:43" ht="47.25" x14ac:dyDescent="0.25">
      <c r="A25" s="333" t="s">
        <v>175</v>
      </c>
      <c r="B25" s="326">
        <v>0</v>
      </c>
      <c r="C25" s="30">
        <v>0</v>
      </c>
      <c r="D25" s="30">
        <v>0</v>
      </c>
      <c r="E25" s="42">
        <v>0</v>
      </c>
      <c r="F25" s="615"/>
      <c r="G25" s="615"/>
      <c r="H25" s="615"/>
      <c r="I25" s="46">
        <v>0</v>
      </c>
      <c r="J25" s="32">
        <v>0</v>
      </c>
      <c r="K25" s="30">
        <v>0</v>
      </c>
      <c r="L25" s="31">
        <v>0</v>
      </c>
      <c r="M25" s="31">
        <v>0</v>
      </c>
      <c r="N25" s="31">
        <v>0</v>
      </c>
      <c r="O25" s="328">
        <v>0</v>
      </c>
      <c r="P25" s="32">
        <v>0</v>
      </c>
    </row>
    <row r="26" spans="1:43" ht="31.5" x14ac:dyDescent="0.25">
      <c r="A26" s="333" t="s">
        <v>176</v>
      </c>
      <c r="B26" s="326">
        <v>0</v>
      </c>
      <c r="C26" s="30">
        <v>0</v>
      </c>
      <c r="D26" s="30">
        <v>0</v>
      </c>
      <c r="E26" s="42">
        <v>0</v>
      </c>
      <c r="F26" s="615"/>
      <c r="G26" s="615"/>
      <c r="H26" s="615"/>
      <c r="I26" s="46">
        <v>0</v>
      </c>
      <c r="J26" s="32">
        <v>0</v>
      </c>
      <c r="K26" s="30">
        <v>0</v>
      </c>
      <c r="L26" s="31">
        <v>0</v>
      </c>
      <c r="M26" s="31">
        <v>0</v>
      </c>
      <c r="N26" s="31">
        <v>0</v>
      </c>
      <c r="O26" s="328">
        <v>0</v>
      </c>
      <c r="P26" s="32">
        <v>0</v>
      </c>
    </row>
    <row r="27" spans="1:43" ht="83.45" customHeight="1" x14ac:dyDescent="0.25">
      <c r="A27" s="331" t="s">
        <v>38</v>
      </c>
      <c r="B27" s="326">
        <v>0</v>
      </c>
      <c r="C27" s="30">
        <v>462</v>
      </c>
      <c r="D27" s="30">
        <v>0</v>
      </c>
      <c r="E27" s="42">
        <v>0</v>
      </c>
      <c r="F27" s="615"/>
      <c r="G27" s="615"/>
      <c r="H27" s="615"/>
      <c r="I27" s="46">
        <v>0</v>
      </c>
      <c r="J27" s="32">
        <v>0</v>
      </c>
      <c r="K27" s="30">
        <v>0</v>
      </c>
      <c r="L27" s="31">
        <v>0</v>
      </c>
      <c r="M27" s="31">
        <v>0</v>
      </c>
      <c r="N27" s="31">
        <v>0</v>
      </c>
      <c r="O27" s="328">
        <v>0</v>
      </c>
      <c r="P27" s="32">
        <v>0</v>
      </c>
    </row>
    <row r="28" spans="1:43" s="13" customFormat="1" ht="34.15" customHeight="1" x14ac:dyDescent="0.25">
      <c r="A28" s="334" t="s">
        <v>41</v>
      </c>
      <c r="B28" s="326">
        <v>0</v>
      </c>
      <c r="C28" s="32">
        <v>0</v>
      </c>
      <c r="D28" s="30">
        <v>0</v>
      </c>
      <c r="E28" s="42">
        <v>0</v>
      </c>
      <c r="F28" s="615"/>
      <c r="G28" s="615"/>
      <c r="H28" s="615"/>
      <c r="I28" s="54">
        <v>0</v>
      </c>
      <c r="J28" s="32">
        <v>0</v>
      </c>
      <c r="K28" s="32">
        <v>0</v>
      </c>
      <c r="L28" s="31">
        <v>0</v>
      </c>
      <c r="M28" s="31">
        <v>0</v>
      </c>
      <c r="N28" s="31">
        <v>0</v>
      </c>
      <c r="O28" s="328">
        <v>0</v>
      </c>
      <c r="P28" s="32">
        <v>0</v>
      </c>
    </row>
    <row r="29" spans="1:43" x14ac:dyDescent="0.25">
      <c r="A29" s="331" t="s">
        <v>42</v>
      </c>
      <c r="B29" s="326">
        <v>0</v>
      </c>
      <c r="C29" s="32">
        <v>0</v>
      </c>
      <c r="D29" s="30">
        <v>0</v>
      </c>
      <c r="E29" s="42">
        <v>0</v>
      </c>
      <c r="F29" s="615"/>
      <c r="G29" s="615"/>
      <c r="H29" s="615"/>
      <c r="I29" s="55">
        <v>0</v>
      </c>
      <c r="J29" s="32">
        <v>0</v>
      </c>
      <c r="K29" s="29">
        <v>0</v>
      </c>
      <c r="L29" s="31">
        <v>0</v>
      </c>
      <c r="M29" s="31">
        <v>0</v>
      </c>
      <c r="N29" s="31">
        <v>0</v>
      </c>
      <c r="O29" s="328">
        <v>0</v>
      </c>
      <c r="P29" s="32">
        <v>0</v>
      </c>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row>
    <row r="30" spans="1:43" x14ac:dyDescent="0.25">
      <c r="A30" s="331" t="s">
        <v>43</v>
      </c>
      <c r="B30" s="326">
        <v>0</v>
      </c>
      <c r="C30" s="32">
        <v>0</v>
      </c>
      <c r="D30" s="30">
        <v>0</v>
      </c>
      <c r="E30" s="42">
        <v>0</v>
      </c>
      <c r="F30" s="615"/>
      <c r="G30" s="615"/>
      <c r="H30" s="615"/>
      <c r="I30" s="55">
        <v>0</v>
      </c>
      <c r="J30" s="32">
        <v>0</v>
      </c>
      <c r="K30" s="29">
        <v>0</v>
      </c>
      <c r="L30" s="31">
        <v>0</v>
      </c>
      <c r="M30" s="31">
        <v>0</v>
      </c>
      <c r="N30" s="31">
        <v>0</v>
      </c>
      <c r="O30" s="328">
        <v>0</v>
      </c>
      <c r="P30" s="32">
        <v>0</v>
      </c>
    </row>
    <row r="31" spans="1:43" x14ac:dyDescent="0.25">
      <c r="A31" s="332" t="s">
        <v>37</v>
      </c>
      <c r="B31" s="326">
        <v>0</v>
      </c>
      <c r="C31" s="32">
        <v>0</v>
      </c>
      <c r="D31" s="30">
        <v>0</v>
      </c>
      <c r="E31" s="42">
        <v>0</v>
      </c>
      <c r="F31" s="615"/>
      <c r="G31" s="615"/>
      <c r="H31" s="615"/>
      <c r="I31" s="55">
        <v>0</v>
      </c>
      <c r="J31" s="32">
        <v>0</v>
      </c>
      <c r="K31" s="29">
        <v>0</v>
      </c>
      <c r="L31" s="31">
        <v>0</v>
      </c>
      <c r="M31" s="31">
        <v>0</v>
      </c>
      <c r="N31" s="31">
        <v>0</v>
      </c>
      <c r="O31" s="328">
        <v>0</v>
      </c>
      <c r="P31" s="32">
        <v>0</v>
      </c>
    </row>
    <row r="32" spans="1:43" x14ac:dyDescent="0.25">
      <c r="A32" s="331" t="s">
        <v>39</v>
      </c>
      <c r="B32" s="326">
        <v>0</v>
      </c>
      <c r="C32" s="32">
        <v>0</v>
      </c>
      <c r="D32" s="30">
        <v>0</v>
      </c>
      <c r="E32" s="42">
        <v>0</v>
      </c>
      <c r="F32" s="615"/>
      <c r="G32" s="615"/>
      <c r="H32" s="615"/>
      <c r="I32" s="55">
        <v>0</v>
      </c>
      <c r="J32" s="32">
        <v>0</v>
      </c>
      <c r="K32" s="29">
        <v>0</v>
      </c>
      <c r="L32" s="31">
        <v>0</v>
      </c>
      <c r="M32" s="31">
        <v>0</v>
      </c>
      <c r="N32" s="31">
        <v>0</v>
      </c>
      <c r="O32" s="328">
        <v>0</v>
      </c>
      <c r="P32" s="32">
        <v>0</v>
      </c>
    </row>
    <row r="33" spans="1:16" x14ac:dyDescent="0.25">
      <c r="A33" s="332" t="s">
        <v>177</v>
      </c>
      <c r="B33" s="326">
        <v>0</v>
      </c>
      <c r="C33" s="32">
        <v>0</v>
      </c>
      <c r="D33" s="30">
        <v>0</v>
      </c>
      <c r="E33" s="42">
        <v>0</v>
      </c>
      <c r="F33" s="615"/>
      <c r="G33" s="615"/>
      <c r="H33" s="615"/>
      <c r="I33" s="55">
        <v>13550</v>
      </c>
      <c r="J33" s="32">
        <v>0</v>
      </c>
      <c r="K33" s="29">
        <v>69218.19</v>
      </c>
      <c r="L33" s="31">
        <v>0</v>
      </c>
      <c r="M33" s="31">
        <v>0</v>
      </c>
      <c r="N33" s="31">
        <v>0</v>
      </c>
      <c r="O33" s="328">
        <v>0</v>
      </c>
      <c r="P33" s="32">
        <v>0</v>
      </c>
    </row>
    <row r="34" spans="1:16" ht="84.75" customHeight="1" x14ac:dyDescent="0.25">
      <c r="A34" s="333" t="s">
        <v>178</v>
      </c>
      <c r="B34" s="326">
        <v>0</v>
      </c>
      <c r="C34" s="32">
        <v>0</v>
      </c>
      <c r="D34" s="30">
        <v>0</v>
      </c>
      <c r="E34" s="42">
        <v>0</v>
      </c>
      <c r="F34" s="616"/>
      <c r="G34" s="616"/>
      <c r="H34" s="616"/>
      <c r="I34" s="55">
        <v>0</v>
      </c>
      <c r="J34" s="32">
        <v>0</v>
      </c>
      <c r="K34" s="29">
        <v>7989.2</v>
      </c>
      <c r="L34" s="31">
        <v>0</v>
      </c>
      <c r="M34" s="31">
        <v>0</v>
      </c>
      <c r="N34" s="31">
        <v>0</v>
      </c>
      <c r="O34" s="328">
        <v>0</v>
      </c>
      <c r="P34" s="32">
        <v>0</v>
      </c>
    </row>
    <row r="35" spans="1:16" x14ac:dyDescent="0.25">
      <c r="B35" s="313"/>
      <c r="C35" s="315"/>
    </row>
  </sheetData>
  <mergeCells count="5">
    <mergeCell ref="F10:F34"/>
    <mergeCell ref="G10:G34"/>
    <mergeCell ref="H10:H34"/>
    <mergeCell ref="A7:A8"/>
    <mergeCell ref="A5:P5"/>
  </mergeCells>
  <pageMargins left="0.23622047244094491" right="0.47244094488188981" top="0.35433070866141736" bottom="0.47244094488188981" header="0.31496062992125984" footer="0.31496062992125984"/>
  <pageSetup scale="62"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pageSetUpPr fitToPage="1"/>
  </sheetPr>
  <dimension ref="A1:P39"/>
  <sheetViews>
    <sheetView topLeftCell="B1" zoomScale="102" zoomScaleNormal="102" zoomScaleSheetLayoutView="59" workbookViewId="0">
      <selection activeCell="O2" sqref="O2"/>
    </sheetView>
  </sheetViews>
  <sheetFormatPr defaultColWidth="9.140625" defaultRowHeight="15.75" x14ac:dyDescent="0.25"/>
  <cols>
    <col min="1" max="1" width="35" style="7" customWidth="1"/>
    <col min="2" max="2" width="12.140625" style="1" bestFit="1" customWidth="1"/>
    <col min="3" max="3" width="12.140625" style="1" customWidth="1"/>
    <col min="4" max="4" width="11.42578125" style="1" bestFit="1" customWidth="1"/>
    <col min="5" max="5" width="13.140625" style="1" customWidth="1"/>
    <col min="6" max="6" width="14.42578125" style="1" customWidth="1"/>
    <col min="7" max="7" width="13.5703125" style="1" customWidth="1"/>
    <col min="8" max="8" width="15" style="1" customWidth="1"/>
    <col min="9" max="9" width="11.7109375" style="1" customWidth="1"/>
    <col min="10" max="11" width="12.42578125" style="1" customWidth="1"/>
    <col min="12" max="12" width="13.42578125" style="1" customWidth="1"/>
    <col min="13" max="13" width="12.7109375" style="1" customWidth="1"/>
    <col min="14" max="14" width="14.28515625" style="1" customWidth="1"/>
    <col min="15" max="15" width="10.7109375" style="1" customWidth="1"/>
    <col min="16" max="16" width="10.140625" style="1" customWidth="1"/>
    <col min="17" max="16384" width="9.140625" style="1"/>
  </cols>
  <sheetData>
    <row r="1" spans="1:16" x14ac:dyDescent="0.25">
      <c r="J1" s="21"/>
      <c r="K1" s="21"/>
      <c r="O1" s="404" t="s">
        <v>468</v>
      </c>
    </row>
    <row r="2" spans="1:16" x14ac:dyDescent="0.25">
      <c r="J2" s="21"/>
      <c r="K2" s="21"/>
      <c r="O2" s="146" t="s">
        <v>540</v>
      </c>
    </row>
    <row r="3" spans="1:16" x14ac:dyDescent="0.25">
      <c r="A3" s="6"/>
      <c r="B3" s="4"/>
      <c r="C3" s="4"/>
      <c r="D3" s="4"/>
      <c r="E3" s="4"/>
      <c r="F3" s="4"/>
      <c r="G3" s="4"/>
      <c r="H3" s="4"/>
      <c r="I3" s="4"/>
      <c r="J3" s="4"/>
      <c r="K3" s="11"/>
      <c r="L3" s="11"/>
      <c r="M3" s="354"/>
    </row>
    <row r="4" spans="1:16" ht="25.9" customHeight="1" x14ac:dyDescent="0.25">
      <c r="A4" s="617" t="s">
        <v>364</v>
      </c>
      <c r="B4" s="617"/>
      <c r="C4" s="617"/>
      <c r="D4" s="617"/>
      <c r="E4" s="617"/>
      <c r="F4" s="617"/>
      <c r="G4" s="617"/>
      <c r="H4" s="617"/>
      <c r="I4" s="617"/>
      <c r="J4" s="617"/>
      <c r="K4" s="617"/>
      <c r="L4" s="617"/>
      <c r="M4" s="617"/>
      <c r="N4" s="617"/>
      <c r="O4" s="617"/>
      <c r="P4" s="617"/>
    </row>
    <row r="5" spans="1:16" x14ac:dyDescent="0.25">
      <c r="A5" s="353"/>
      <c r="B5" s="150"/>
      <c r="C5" s="150"/>
      <c r="D5" s="150"/>
      <c r="E5" s="150"/>
      <c r="F5" s="150"/>
      <c r="G5" s="150"/>
      <c r="H5" s="150"/>
      <c r="I5" s="150"/>
      <c r="J5" s="150"/>
      <c r="K5" s="150"/>
      <c r="L5" s="150"/>
    </row>
    <row r="6" spans="1:16" ht="141.75" x14ac:dyDescent="0.25">
      <c r="A6" s="618" t="s">
        <v>32</v>
      </c>
      <c r="B6" s="14" t="s">
        <v>50</v>
      </c>
      <c r="C6" s="14" t="s">
        <v>19</v>
      </c>
      <c r="D6" s="14" t="s">
        <v>20</v>
      </c>
      <c r="E6" s="14" t="s">
        <v>160</v>
      </c>
      <c r="F6" s="14" t="s">
        <v>74</v>
      </c>
      <c r="G6" s="14" t="s">
        <v>21</v>
      </c>
      <c r="H6" s="12" t="s">
        <v>51</v>
      </c>
      <c r="I6" s="12" t="s">
        <v>22</v>
      </c>
      <c r="J6" s="14" t="s">
        <v>23</v>
      </c>
      <c r="K6" s="14" t="s">
        <v>62</v>
      </c>
      <c r="L6" s="14" t="s">
        <v>447</v>
      </c>
      <c r="M6" s="108" t="s">
        <v>25</v>
      </c>
      <c r="N6" s="108" t="s">
        <v>26</v>
      </c>
      <c r="O6" s="108" t="s">
        <v>47</v>
      </c>
      <c r="P6" s="108" t="s">
        <v>188</v>
      </c>
    </row>
    <row r="7" spans="1:16" x14ac:dyDescent="0.25">
      <c r="A7" s="619"/>
      <c r="B7" s="380">
        <v>31</v>
      </c>
      <c r="C7" s="381">
        <v>32</v>
      </c>
      <c r="D7" s="380">
        <v>33</v>
      </c>
      <c r="E7" s="379">
        <v>34</v>
      </c>
      <c r="F7" s="380">
        <v>35</v>
      </c>
      <c r="G7" s="379">
        <v>36</v>
      </c>
      <c r="H7" s="380">
        <v>37</v>
      </c>
      <c r="I7" s="379">
        <v>38</v>
      </c>
      <c r="J7" s="380">
        <v>39</v>
      </c>
      <c r="K7" s="379">
        <v>40</v>
      </c>
      <c r="L7" s="380">
        <v>41</v>
      </c>
      <c r="M7" s="379">
        <v>42</v>
      </c>
      <c r="N7" s="380">
        <v>43</v>
      </c>
      <c r="O7" s="379">
        <v>44</v>
      </c>
      <c r="P7" s="380">
        <v>45</v>
      </c>
    </row>
    <row r="8" spans="1:16" ht="31.15" customHeight="1" x14ac:dyDescent="0.25">
      <c r="A8" s="409" t="s">
        <v>34</v>
      </c>
      <c r="B8" s="406">
        <v>0</v>
      </c>
      <c r="C8" s="410"/>
      <c r="D8" s="411">
        <f t="shared" ref="D8:K8" si="0">SUM(D9:D26,D28:D39)</f>
        <v>0</v>
      </c>
      <c r="E8" s="406">
        <v>127441.15</v>
      </c>
      <c r="F8" s="410">
        <f t="shared" si="0"/>
        <v>0</v>
      </c>
      <c r="G8" s="406">
        <v>0</v>
      </c>
      <c r="H8" s="406">
        <v>1510</v>
      </c>
      <c r="I8" s="406">
        <v>1069.94</v>
      </c>
      <c r="J8" s="410">
        <f t="shared" si="0"/>
        <v>0</v>
      </c>
      <c r="K8" s="410">
        <f t="shared" si="0"/>
        <v>0</v>
      </c>
      <c r="L8" s="406">
        <v>0</v>
      </c>
      <c r="M8" s="406">
        <v>3488730.3</v>
      </c>
      <c r="N8" s="406">
        <v>0</v>
      </c>
      <c r="O8" s="406">
        <v>28957.79</v>
      </c>
      <c r="P8" s="412">
        <v>0</v>
      </c>
    </row>
    <row r="9" spans="1:16" ht="40.15" customHeight="1" x14ac:dyDescent="0.25">
      <c r="A9" s="405" t="s">
        <v>162</v>
      </c>
      <c r="B9" s="391">
        <v>0</v>
      </c>
      <c r="C9" s="620" t="s">
        <v>404</v>
      </c>
      <c r="D9" s="372">
        <v>0</v>
      </c>
      <c r="E9" s="391">
        <v>76442.039999999994</v>
      </c>
      <c r="F9" s="376">
        <v>0</v>
      </c>
      <c r="G9" s="391">
        <v>0</v>
      </c>
      <c r="H9" s="391">
        <v>0</v>
      </c>
      <c r="I9" s="391">
        <v>0</v>
      </c>
      <c r="J9" s="377">
        <v>0</v>
      </c>
      <c r="K9" s="376">
        <v>0</v>
      </c>
      <c r="L9" s="391">
        <v>0</v>
      </c>
      <c r="M9" s="391">
        <v>0</v>
      </c>
      <c r="N9" s="391">
        <v>0</v>
      </c>
      <c r="O9" s="391">
        <v>20202.39</v>
      </c>
      <c r="P9" s="407">
        <v>0</v>
      </c>
    </row>
    <row r="10" spans="1:16" ht="31.5" x14ac:dyDescent="0.25">
      <c r="A10" s="405" t="s">
        <v>163</v>
      </c>
      <c r="B10" s="391">
        <v>0</v>
      </c>
      <c r="C10" s="620"/>
      <c r="D10" s="372">
        <v>0</v>
      </c>
      <c r="E10" s="391">
        <v>30597.51</v>
      </c>
      <c r="F10" s="376">
        <v>0</v>
      </c>
      <c r="G10" s="391">
        <v>0</v>
      </c>
      <c r="H10" s="391">
        <v>0</v>
      </c>
      <c r="I10" s="391">
        <v>0</v>
      </c>
      <c r="J10" s="377">
        <v>0</v>
      </c>
      <c r="K10" s="376">
        <v>0</v>
      </c>
      <c r="L10" s="391">
        <v>0</v>
      </c>
      <c r="M10" s="391">
        <v>0</v>
      </c>
      <c r="N10" s="391">
        <v>0</v>
      </c>
      <c r="O10" s="391">
        <v>4572.62</v>
      </c>
      <c r="P10" s="407">
        <v>0</v>
      </c>
    </row>
    <row r="11" spans="1:16" ht="47.25" x14ac:dyDescent="0.25">
      <c r="A11" s="405" t="s">
        <v>164</v>
      </c>
      <c r="B11" s="391">
        <v>0</v>
      </c>
      <c r="C11" s="620"/>
      <c r="D11" s="372">
        <v>0</v>
      </c>
      <c r="E11" s="391">
        <v>0</v>
      </c>
      <c r="F11" s="376">
        <v>0</v>
      </c>
      <c r="G11" s="391">
        <v>0</v>
      </c>
      <c r="H11" s="391">
        <v>0</v>
      </c>
      <c r="I11" s="391">
        <v>0</v>
      </c>
      <c r="J11" s="377">
        <v>0</v>
      </c>
      <c r="K11" s="376">
        <v>0</v>
      </c>
      <c r="L11" s="391">
        <v>0</v>
      </c>
      <c r="M11" s="391">
        <v>0</v>
      </c>
      <c r="N11" s="391">
        <v>0</v>
      </c>
      <c r="O11" s="391">
        <v>0</v>
      </c>
      <c r="P11" s="407">
        <v>0</v>
      </c>
    </row>
    <row r="12" spans="1:16" x14ac:dyDescent="0.25">
      <c r="A12" s="319" t="s">
        <v>165</v>
      </c>
      <c r="B12" s="391">
        <v>0</v>
      </c>
      <c r="C12" s="620"/>
      <c r="D12" s="372">
        <v>0</v>
      </c>
      <c r="E12" s="391">
        <v>0</v>
      </c>
      <c r="F12" s="376">
        <v>0</v>
      </c>
      <c r="G12" s="391">
        <v>0</v>
      </c>
      <c r="H12" s="391">
        <v>0</v>
      </c>
      <c r="I12" s="391">
        <v>0</v>
      </c>
      <c r="J12" s="377">
        <v>0</v>
      </c>
      <c r="K12" s="376">
        <v>0</v>
      </c>
      <c r="L12" s="391">
        <v>0</v>
      </c>
      <c r="M12" s="391">
        <v>0</v>
      </c>
      <c r="N12" s="391">
        <v>0</v>
      </c>
      <c r="O12" s="391">
        <v>0</v>
      </c>
      <c r="P12" s="407">
        <v>0</v>
      </c>
    </row>
    <row r="13" spans="1:16" ht="31.5" x14ac:dyDescent="0.25">
      <c r="A13" s="405" t="s">
        <v>35</v>
      </c>
      <c r="B13" s="391">
        <v>0</v>
      </c>
      <c r="C13" s="620"/>
      <c r="D13" s="372">
        <v>0</v>
      </c>
      <c r="E13" s="391">
        <v>3300</v>
      </c>
      <c r="F13" s="376">
        <v>0</v>
      </c>
      <c r="G13" s="391">
        <v>0</v>
      </c>
      <c r="H13" s="391">
        <v>0</v>
      </c>
      <c r="I13" s="391">
        <v>0</v>
      </c>
      <c r="J13" s="377">
        <v>0</v>
      </c>
      <c r="K13" s="376">
        <v>0</v>
      </c>
      <c r="L13" s="391">
        <v>0</v>
      </c>
      <c r="M13" s="391">
        <v>12837.59</v>
      </c>
      <c r="N13" s="391">
        <v>0</v>
      </c>
      <c r="O13" s="391">
        <v>420</v>
      </c>
      <c r="P13" s="407">
        <v>0</v>
      </c>
    </row>
    <row r="14" spans="1:16" ht="31.5" x14ac:dyDescent="0.25">
      <c r="A14" s="241" t="s">
        <v>166</v>
      </c>
      <c r="B14" s="391">
        <v>0</v>
      </c>
      <c r="C14" s="620"/>
      <c r="D14" s="372">
        <v>0</v>
      </c>
      <c r="E14" s="391">
        <v>0</v>
      </c>
      <c r="F14" s="376">
        <v>0</v>
      </c>
      <c r="G14" s="391">
        <v>0</v>
      </c>
      <c r="H14" s="391">
        <v>0</v>
      </c>
      <c r="I14" s="391">
        <v>0</v>
      </c>
      <c r="J14" s="377">
        <v>0</v>
      </c>
      <c r="K14" s="376">
        <v>0</v>
      </c>
      <c r="L14" s="391">
        <v>0</v>
      </c>
      <c r="M14" s="391">
        <v>16000</v>
      </c>
      <c r="N14" s="391">
        <v>0</v>
      </c>
      <c r="O14" s="391">
        <v>0</v>
      </c>
      <c r="P14" s="407">
        <v>0</v>
      </c>
    </row>
    <row r="15" spans="1:16" ht="31.5" x14ac:dyDescent="0.25">
      <c r="A15" s="241" t="s">
        <v>167</v>
      </c>
      <c r="B15" s="391">
        <v>0</v>
      </c>
      <c r="C15" s="620"/>
      <c r="D15" s="372">
        <v>0</v>
      </c>
      <c r="E15" s="391">
        <v>0</v>
      </c>
      <c r="F15" s="376">
        <v>0</v>
      </c>
      <c r="G15" s="391">
        <v>0</v>
      </c>
      <c r="H15" s="391">
        <v>0</v>
      </c>
      <c r="I15" s="391">
        <v>0</v>
      </c>
      <c r="J15" s="377">
        <v>0</v>
      </c>
      <c r="K15" s="376">
        <v>0</v>
      </c>
      <c r="L15" s="391">
        <v>0</v>
      </c>
      <c r="M15" s="391">
        <v>0</v>
      </c>
      <c r="N15" s="391">
        <v>0</v>
      </c>
      <c r="O15" s="391">
        <v>0</v>
      </c>
      <c r="P15" s="407">
        <v>0</v>
      </c>
    </row>
    <row r="16" spans="1:16" x14ac:dyDescent="0.25">
      <c r="A16" s="405" t="s">
        <v>168</v>
      </c>
      <c r="B16" s="391">
        <v>0</v>
      </c>
      <c r="C16" s="620"/>
      <c r="D16" s="372">
        <v>0</v>
      </c>
      <c r="E16" s="391">
        <v>0</v>
      </c>
      <c r="F16" s="376">
        <v>0</v>
      </c>
      <c r="G16" s="391">
        <v>0</v>
      </c>
      <c r="H16" s="391">
        <v>0</v>
      </c>
      <c r="I16" s="391">
        <v>0</v>
      </c>
      <c r="J16" s="377">
        <v>0</v>
      </c>
      <c r="K16" s="376">
        <v>0</v>
      </c>
      <c r="L16" s="391">
        <v>0</v>
      </c>
      <c r="M16" s="391">
        <v>0</v>
      </c>
      <c r="N16" s="391">
        <v>0</v>
      </c>
      <c r="O16" s="391">
        <v>0</v>
      </c>
      <c r="P16" s="407">
        <v>0</v>
      </c>
    </row>
    <row r="17" spans="1:16" ht="31.5" x14ac:dyDescent="0.25">
      <c r="A17" s="405" t="s">
        <v>36</v>
      </c>
      <c r="B17" s="391">
        <v>0</v>
      </c>
      <c r="C17" s="620"/>
      <c r="D17" s="372">
        <v>0</v>
      </c>
      <c r="E17" s="391">
        <v>0</v>
      </c>
      <c r="F17" s="376">
        <v>0</v>
      </c>
      <c r="G17" s="391">
        <v>0</v>
      </c>
      <c r="H17" s="391">
        <v>0</v>
      </c>
      <c r="I17" s="391">
        <v>0</v>
      </c>
      <c r="J17" s="377">
        <v>0</v>
      </c>
      <c r="K17" s="376">
        <v>0</v>
      </c>
      <c r="L17" s="391">
        <v>0</v>
      </c>
      <c r="M17" s="391">
        <v>0</v>
      </c>
      <c r="N17" s="391">
        <v>0</v>
      </c>
      <c r="O17" s="391">
        <v>0</v>
      </c>
      <c r="P17" s="407">
        <v>0</v>
      </c>
    </row>
    <row r="18" spans="1:16" ht="47.25" x14ac:dyDescent="0.25">
      <c r="A18" s="405" t="s">
        <v>169</v>
      </c>
      <c r="B18" s="391">
        <v>0</v>
      </c>
      <c r="C18" s="620"/>
      <c r="D18" s="372">
        <v>0</v>
      </c>
      <c r="E18" s="391">
        <v>0</v>
      </c>
      <c r="F18" s="376">
        <v>0</v>
      </c>
      <c r="G18" s="391">
        <v>0</v>
      </c>
      <c r="H18" s="391">
        <v>0</v>
      </c>
      <c r="I18" s="391">
        <v>0</v>
      </c>
      <c r="J18" s="377">
        <v>0</v>
      </c>
      <c r="K18" s="376">
        <v>0</v>
      </c>
      <c r="L18" s="391">
        <v>0</v>
      </c>
      <c r="M18" s="391">
        <v>0</v>
      </c>
      <c r="N18" s="391">
        <v>0</v>
      </c>
      <c r="O18" s="391">
        <v>0</v>
      </c>
      <c r="P18" s="407">
        <v>0</v>
      </c>
    </row>
    <row r="19" spans="1:16" ht="63" x14ac:dyDescent="0.25">
      <c r="A19" s="241" t="s">
        <v>170</v>
      </c>
      <c r="B19" s="391">
        <v>0</v>
      </c>
      <c r="C19" s="620"/>
      <c r="D19" s="372">
        <v>0</v>
      </c>
      <c r="E19" s="391">
        <v>2000</v>
      </c>
      <c r="F19" s="376">
        <v>0</v>
      </c>
      <c r="G19" s="391">
        <v>0</v>
      </c>
      <c r="H19" s="391">
        <v>0</v>
      </c>
      <c r="I19" s="391">
        <v>0</v>
      </c>
      <c r="J19" s="377">
        <v>0</v>
      </c>
      <c r="K19" s="376">
        <v>0</v>
      </c>
      <c r="L19" s="391">
        <v>0</v>
      </c>
      <c r="M19" s="391">
        <v>0</v>
      </c>
      <c r="N19" s="391">
        <v>0</v>
      </c>
      <c r="O19" s="391">
        <v>1700</v>
      </c>
      <c r="P19" s="407">
        <v>0</v>
      </c>
    </row>
    <row r="20" spans="1:16" ht="31.5" x14ac:dyDescent="0.25">
      <c r="A20" s="405" t="s">
        <v>171</v>
      </c>
      <c r="B20" s="391">
        <v>0</v>
      </c>
      <c r="C20" s="620"/>
      <c r="D20" s="372">
        <v>0</v>
      </c>
      <c r="E20" s="391">
        <v>0</v>
      </c>
      <c r="F20" s="376">
        <v>0</v>
      </c>
      <c r="G20" s="391">
        <v>0</v>
      </c>
      <c r="H20" s="391">
        <v>0</v>
      </c>
      <c r="I20" s="391">
        <v>0</v>
      </c>
      <c r="J20" s="377">
        <v>0</v>
      </c>
      <c r="K20" s="376">
        <v>0</v>
      </c>
      <c r="L20" s="391">
        <v>0</v>
      </c>
      <c r="M20" s="391">
        <v>0</v>
      </c>
      <c r="N20" s="391">
        <v>0</v>
      </c>
      <c r="O20" s="391">
        <v>0</v>
      </c>
      <c r="P20" s="407">
        <v>0</v>
      </c>
    </row>
    <row r="21" spans="1:16" ht="31.5" x14ac:dyDescent="0.25">
      <c r="A21" s="405" t="s">
        <v>172</v>
      </c>
      <c r="B21" s="391">
        <v>0</v>
      </c>
      <c r="C21" s="620"/>
      <c r="D21" s="372">
        <v>0</v>
      </c>
      <c r="E21" s="391">
        <v>1601.6</v>
      </c>
      <c r="F21" s="376">
        <v>0</v>
      </c>
      <c r="G21" s="391">
        <v>0</v>
      </c>
      <c r="H21" s="391">
        <v>1510</v>
      </c>
      <c r="I21" s="391">
        <v>328.96</v>
      </c>
      <c r="J21" s="377">
        <v>0</v>
      </c>
      <c r="K21" s="376">
        <v>0</v>
      </c>
      <c r="L21" s="391">
        <v>0</v>
      </c>
      <c r="M21" s="391">
        <v>3104.67</v>
      </c>
      <c r="N21" s="391">
        <v>0</v>
      </c>
      <c r="O21" s="391">
        <v>402.61</v>
      </c>
      <c r="P21" s="407">
        <v>0</v>
      </c>
    </row>
    <row r="22" spans="1:16" ht="31.5" x14ac:dyDescent="0.25">
      <c r="A22" s="316" t="s">
        <v>173</v>
      </c>
      <c r="B22" s="391">
        <v>0</v>
      </c>
      <c r="C22" s="620"/>
      <c r="D22" s="372">
        <v>0</v>
      </c>
      <c r="E22" s="391">
        <v>0</v>
      </c>
      <c r="F22" s="376">
        <v>0</v>
      </c>
      <c r="G22" s="391">
        <v>0</v>
      </c>
      <c r="H22" s="391">
        <v>0</v>
      </c>
      <c r="I22" s="391">
        <v>0</v>
      </c>
      <c r="J22" s="377">
        <v>0</v>
      </c>
      <c r="K22" s="376">
        <v>0</v>
      </c>
      <c r="L22" s="391">
        <v>0</v>
      </c>
      <c r="M22" s="391">
        <v>150000</v>
      </c>
      <c r="N22" s="391">
        <v>0</v>
      </c>
      <c r="O22" s="391">
        <v>0</v>
      </c>
      <c r="P22" s="407">
        <v>0</v>
      </c>
    </row>
    <row r="23" spans="1:16" ht="47.25" x14ac:dyDescent="0.25">
      <c r="A23" s="241" t="s">
        <v>174</v>
      </c>
      <c r="B23" s="391">
        <v>0</v>
      </c>
      <c r="C23" s="620"/>
      <c r="D23" s="372">
        <v>0</v>
      </c>
      <c r="E23" s="391">
        <v>8300</v>
      </c>
      <c r="F23" s="376">
        <v>0</v>
      </c>
      <c r="G23" s="391">
        <v>0</v>
      </c>
      <c r="H23" s="391">
        <v>0</v>
      </c>
      <c r="I23" s="391">
        <v>0</v>
      </c>
      <c r="J23" s="377">
        <v>0</v>
      </c>
      <c r="K23" s="376">
        <v>0</v>
      </c>
      <c r="L23" s="391">
        <v>0</v>
      </c>
      <c r="M23" s="391">
        <v>0</v>
      </c>
      <c r="N23" s="391">
        <v>0</v>
      </c>
      <c r="O23" s="391">
        <v>217.17</v>
      </c>
      <c r="P23" s="407">
        <v>0</v>
      </c>
    </row>
    <row r="24" spans="1:16" ht="47.25" x14ac:dyDescent="0.25">
      <c r="A24" s="241" t="s">
        <v>175</v>
      </c>
      <c r="B24" s="391">
        <v>0</v>
      </c>
      <c r="C24" s="620"/>
      <c r="D24" s="372">
        <v>0</v>
      </c>
      <c r="E24" s="391">
        <v>0</v>
      </c>
      <c r="F24" s="376">
        <v>0</v>
      </c>
      <c r="G24" s="391">
        <v>0</v>
      </c>
      <c r="H24" s="391">
        <v>0</v>
      </c>
      <c r="I24" s="391">
        <v>0</v>
      </c>
      <c r="J24" s="377">
        <v>0</v>
      </c>
      <c r="K24" s="376">
        <v>0</v>
      </c>
      <c r="L24" s="391">
        <v>0</v>
      </c>
      <c r="M24" s="391">
        <v>0</v>
      </c>
      <c r="N24" s="391">
        <v>0</v>
      </c>
      <c r="O24" s="391">
        <v>0</v>
      </c>
      <c r="P24" s="407">
        <v>0</v>
      </c>
    </row>
    <row r="25" spans="1:16" ht="31.5" x14ac:dyDescent="0.25">
      <c r="A25" s="241" t="s">
        <v>176</v>
      </c>
      <c r="B25" s="391">
        <v>0</v>
      </c>
      <c r="C25" s="620"/>
      <c r="D25" s="372">
        <v>0</v>
      </c>
      <c r="E25" s="391">
        <v>0</v>
      </c>
      <c r="F25" s="376">
        <v>0</v>
      </c>
      <c r="G25" s="391">
        <v>0</v>
      </c>
      <c r="H25" s="391">
        <v>0</v>
      </c>
      <c r="I25" s="391">
        <v>0</v>
      </c>
      <c r="J25" s="377">
        <v>0</v>
      </c>
      <c r="K25" s="376">
        <v>0</v>
      </c>
      <c r="L25" s="391">
        <v>0</v>
      </c>
      <c r="M25" s="391">
        <v>0</v>
      </c>
      <c r="N25" s="391">
        <v>0</v>
      </c>
      <c r="O25" s="391">
        <v>0</v>
      </c>
      <c r="P25" s="407">
        <v>0</v>
      </c>
    </row>
    <row r="26" spans="1:16" ht="87" customHeight="1" x14ac:dyDescent="0.25">
      <c r="A26" s="405" t="s">
        <v>38</v>
      </c>
      <c r="B26" s="391">
        <v>0</v>
      </c>
      <c r="C26" s="620"/>
      <c r="D26" s="372">
        <v>0</v>
      </c>
      <c r="E26" s="391">
        <v>0</v>
      </c>
      <c r="F26" s="376">
        <v>0</v>
      </c>
      <c r="G26" s="391">
        <v>0</v>
      </c>
      <c r="H26" s="391">
        <v>0</v>
      </c>
      <c r="I26" s="391">
        <v>0</v>
      </c>
      <c r="J26" s="377">
        <v>0</v>
      </c>
      <c r="K26" s="376">
        <v>0</v>
      </c>
      <c r="L26" s="391">
        <v>0</v>
      </c>
      <c r="M26" s="391">
        <v>6836.83</v>
      </c>
      <c r="N26" s="391">
        <v>0</v>
      </c>
      <c r="O26" s="391">
        <v>0</v>
      </c>
      <c r="P26" s="407">
        <v>0</v>
      </c>
    </row>
    <row r="27" spans="1:16" ht="31.5" x14ac:dyDescent="0.25">
      <c r="A27" s="405" t="s">
        <v>41</v>
      </c>
      <c r="B27" s="391">
        <v>0</v>
      </c>
      <c r="C27" s="620"/>
      <c r="D27" s="372">
        <v>0</v>
      </c>
      <c r="E27" s="391">
        <v>0</v>
      </c>
      <c r="F27" s="376">
        <v>0</v>
      </c>
      <c r="G27" s="391">
        <v>0</v>
      </c>
      <c r="H27" s="391">
        <v>0</v>
      </c>
      <c r="I27" s="391">
        <v>140.97999999999999</v>
      </c>
      <c r="J27" s="377">
        <v>0</v>
      </c>
      <c r="K27" s="376">
        <v>0</v>
      </c>
      <c r="L27" s="391">
        <v>0</v>
      </c>
      <c r="M27" s="391">
        <v>0</v>
      </c>
      <c r="N27" s="391">
        <v>0</v>
      </c>
      <c r="O27" s="391">
        <v>0</v>
      </c>
      <c r="P27" s="408">
        <v>0</v>
      </c>
    </row>
    <row r="28" spans="1:16" x14ac:dyDescent="0.25">
      <c r="A28" s="405" t="s">
        <v>42</v>
      </c>
      <c r="B28" s="391">
        <v>0</v>
      </c>
      <c r="C28" s="620"/>
      <c r="D28" s="372">
        <v>0</v>
      </c>
      <c r="E28" s="391">
        <v>0</v>
      </c>
      <c r="F28" s="376">
        <v>0</v>
      </c>
      <c r="G28" s="391">
        <v>0</v>
      </c>
      <c r="H28" s="391">
        <v>0</v>
      </c>
      <c r="I28" s="391">
        <v>46.99</v>
      </c>
      <c r="J28" s="377">
        <v>0</v>
      </c>
      <c r="K28" s="376">
        <v>0</v>
      </c>
      <c r="L28" s="391">
        <v>0</v>
      </c>
      <c r="M28" s="391">
        <v>0</v>
      </c>
      <c r="N28" s="391">
        <v>0</v>
      </c>
      <c r="O28" s="391">
        <v>0</v>
      </c>
      <c r="P28" s="407">
        <v>0</v>
      </c>
    </row>
    <row r="29" spans="1:16" x14ac:dyDescent="0.25">
      <c r="A29" s="405" t="s">
        <v>43</v>
      </c>
      <c r="B29" s="391">
        <v>0</v>
      </c>
      <c r="C29" s="620"/>
      <c r="D29" s="372">
        <v>0</v>
      </c>
      <c r="E29" s="391">
        <v>0</v>
      </c>
      <c r="F29" s="376">
        <v>0</v>
      </c>
      <c r="G29" s="391">
        <v>0</v>
      </c>
      <c r="H29" s="391">
        <v>0</v>
      </c>
      <c r="I29" s="391">
        <v>93.99</v>
      </c>
      <c r="J29" s="377">
        <v>0</v>
      </c>
      <c r="K29" s="376">
        <v>0</v>
      </c>
      <c r="L29" s="391">
        <v>0</v>
      </c>
      <c r="M29" s="391">
        <v>0</v>
      </c>
      <c r="N29" s="391">
        <v>0</v>
      </c>
      <c r="O29" s="391">
        <v>0</v>
      </c>
      <c r="P29" s="408">
        <v>0</v>
      </c>
    </row>
    <row r="30" spans="1:16" x14ac:dyDescent="0.25">
      <c r="A30" s="319" t="s">
        <v>37</v>
      </c>
      <c r="B30" s="391">
        <v>0</v>
      </c>
      <c r="C30" s="620"/>
      <c r="D30" s="372">
        <v>0</v>
      </c>
      <c r="E30" s="391">
        <v>5200</v>
      </c>
      <c r="F30" s="376">
        <v>0</v>
      </c>
      <c r="G30" s="391">
        <v>0</v>
      </c>
      <c r="H30" s="391">
        <v>0</v>
      </c>
      <c r="I30" s="391">
        <v>0</v>
      </c>
      <c r="J30" s="377">
        <v>0</v>
      </c>
      <c r="K30" s="376">
        <v>0</v>
      </c>
      <c r="L30" s="391">
        <v>0</v>
      </c>
      <c r="M30" s="391">
        <v>0</v>
      </c>
      <c r="N30" s="391">
        <v>0</v>
      </c>
      <c r="O30" s="391">
        <v>0</v>
      </c>
      <c r="P30" s="407">
        <v>0</v>
      </c>
    </row>
    <row r="31" spans="1:16" x14ac:dyDescent="0.25">
      <c r="A31" s="405" t="s">
        <v>39</v>
      </c>
      <c r="B31" s="391">
        <v>0</v>
      </c>
      <c r="C31" s="620"/>
      <c r="D31" s="372">
        <v>0</v>
      </c>
      <c r="E31" s="391">
        <v>0</v>
      </c>
      <c r="F31" s="376">
        <v>0</v>
      </c>
      <c r="G31" s="391">
        <v>0</v>
      </c>
      <c r="H31" s="391">
        <v>0</v>
      </c>
      <c r="I31" s="391">
        <v>0</v>
      </c>
      <c r="J31" s="377">
        <v>0</v>
      </c>
      <c r="K31" s="376">
        <v>0</v>
      </c>
      <c r="L31" s="391">
        <v>0</v>
      </c>
      <c r="M31" s="391">
        <v>10000</v>
      </c>
      <c r="N31" s="391">
        <v>0</v>
      </c>
      <c r="O31" s="391">
        <v>1443</v>
      </c>
      <c r="P31" s="408">
        <v>0</v>
      </c>
    </row>
    <row r="32" spans="1:16" x14ac:dyDescent="0.25">
      <c r="A32" s="405" t="s">
        <v>387</v>
      </c>
      <c r="B32" s="391">
        <v>0</v>
      </c>
      <c r="C32" s="620"/>
      <c r="D32" s="372">
        <v>0</v>
      </c>
      <c r="E32" s="391">
        <v>0</v>
      </c>
      <c r="F32" s="376">
        <v>0</v>
      </c>
      <c r="G32" s="391">
        <v>0</v>
      </c>
      <c r="H32" s="391">
        <v>0</v>
      </c>
      <c r="I32" s="391">
        <v>0</v>
      </c>
      <c r="J32" s="377">
        <v>0</v>
      </c>
      <c r="K32" s="376">
        <v>0</v>
      </c>
      <c r="L32" s="391">
        <v>0</v>
      </c>
      <c r="M32" s="391">
        <v>0</v>
      </c>
      <c r="N32" s="391">
        <v>0</v>
      </c>
      <c r="O32" s="391">
        <v>993</v>
      </c>
      <c r="P32" s="408">
        <v>0</v>
      </c>
    </row>
    <row r="33" spans="1:16" x14ac:dyDescent="0.25">
      <c r="A33" s="405" t="s">
        <v>388</v>
      </c>
      <c r="B33" s="391">
        <v>0</v>
      </c>
      <c r="C33" s="620"/>
      <c r="D33" s="372">
        <v>0</v>
      </c>
      <c r="E33" s="391">
        <v>0</v>
      </c>
      <c r="F33" s="376">
        <v>0</v>
      </c>
      <c r="G33" s="391">
        <v>0</v>
      </c>
      <c r="H33" s="391">
        <v>0</v>
      </c>
      <c r="I33" s="391">
        <v>0</v>
      </c>
      <c r="J33" s="377">
        <v>0</v>
      </c>
      <c r="K33" s="376">
        <v>0</v>
      </c>
      <c r="L33" s="391">
        <v>0</v>
      </c>
      <c r="M33" s="391">
        <v>0</v>
      </c>
      <c r="N33" s="391">
        <v>0</v>
      </c>
      <c r="O33" s="391">
        <v>450</v>
      </c>
      <c r="P33" s="408">
        <v>0</v>
      </c>
    </row>
    <row r="34" spans="1:16" x14ac:dyDescent="0.25">
      <c r="A34" s="405" t="s">
        <v>383</v>
      </c>
      <c r="B34" s="391">
        <v>0</v>
      </c>
      <c r="C34" s="620"/>
      <c r="D34" s="372">
        <v>0</v>
      </c>
      <c r="E34" s="391">
        <v>0</v>
      </c>
      <c r="F34" s="376">
        <v>0</v>
      </c>
      <c r="G34" s="391">
        <v>0</v>
      </c>
      <c r="H34" s="391">
        <v>0</v>
      </c>
      <c r="I34" s="391">
        <v>0</v>
      </c>
      <c r="J34" s="377">
        <v>0</v>
      </c>
      <c r="K34" s="376">
        <v>0</v>
      </c>
      <c r="L34" s="391">
        <v>0</v>
      </c>
      <c r="M34" s="391">
        <v>0</v>
      </c>
      <c r="N34" s="391">
        <v>0</v>
      </c>
      <c r="O34" s="407">
        <v>0</v>
      </c>
      <c r="P34" s="408">
        <v>0</v>
      </c>
    </row>
    <row r="35" spans="1:16" x14ac:dyDescent="0.25">
      <c r="A35" s="405" t="s">
        <v>384</v>
      </c>
      <c r="B35" s="391">
        <v>0</v>
      </c>
      <c r="C35" s="620"/>
      <c r="D35" s="372">
        <v>0</v>
      </c>
      <c r="E35" s="391">
        <v>0</v>
      </c>
      <c r="F35" s="376">
        <v>0</v>
      </c>
      <c r="G35" s="391">
        <v>0</v>
      </c>
      <c r="H35" s="391">
        <v>0</v>
      </c>
      <c r="I35" s="391">
        <v>0</v>
      </c>
      <c r="J35" s="377">
        <v>0</v>
      </c>
      <c r="K35" s="376">
        <v>0</v>
      </c>
      <c r="L35" s="391">
        <v>0</v>
      </c>
      <c r="M35" s="391">
        <v>0</v>
      </c>
      <c r="N35" s="391">
        <v>0</v>
      </c>
      <c r="O35" s="407">
        <v>0</v>
      </c>
      <c r="P35" s="408">
        <v>0</v>
      </c>
    </row>
    <row r="36" spans="1:16" x14ac:dyDescent="0.25">
      <c r="A36" s="405" t="s">
        <v>385</v>
      </c>
      <c r="B36" s="391">
        <v>0</v>
      </c>
      <c r="C36" s="620"/>
      <c r="D36" s="372">
        <v>0</v>
      </c>
      <c r="E36" s="391">
        <v>0</v>
      </c>
      <c r="F36" s="376">
        <v>0</v>
      </c>
      <c r="G36" s="391">
        <v>0</v>
      </c>
      <c r="H36" s="391">
        <v>0</v>
      </c>
      <c r="I36" s="391">
        <v>0</v>
      </c>
      <c r="J36" s="377">
        <v>0</v>
      </c>
      <c r="K36" s="376">
        <v>0</v>
      </c>
      <c r="L36" s="391">
        <v>0</v>
      </c>
      <c r="M36" s="391">
        <v>0</v>
      </c>
      <c r="N36" s="391">
        <v>0</v>
      </c>
      <c r="O36" s="407">
        <v>0</v>
      </c>
      <c r="P36" s="408">
        <v>0</v>
      </c>
    </row>
    <row r="37" spans="1:16" x14ac:dyDescent="0.25">
      <c r="A37" s="405" t="s">
        <v>386</v>
      </c>
      <c r="B37" s="391">
        <v>0</v>
      </c>
      <c r="C37" s="620"/>
      <c r="D37" s="372">
        <v>0</v>
      </c>
      <c r="E37" s="391">
        <v>0</v>
      </c>
      <c r="F37" s="376">
        <v>0</v>
      </c>
      <c r="G37" s="391">
        <v>0</v>
      </c>
      <c r="H37" s="391">
        <v>0</v>
      </c>
      <c r="I37" s="391">
        <v>0</v>
      </c>
      <c r="J37" s="377">
        <v>0</v>
      </c>
      <c r="K37" s="376">
        <v>0</v>
      </c>
      <c r="L37" s="391">
        <v>0</v>
      </c>
      <c r="M37" s="391">
        <v>10000</v>
      </c>
      <c r="N37" s="391">
        <v>0</v>
      </c>
      <c r="O37" s="407">
        <v>0</v>
      </c>
      <c r="P37" s="408">
        <v>0</v>
      </c>
    </row>
    <row r="38" spans="1:16" x14ac:dyDescent="0.25">
      <c r="A38" s="319" t="s">
        <v>177</v>
      </c>
      <c r="B38" s="391">
        <v>0</v>
      </c>
      <c r="C38" s="620"/>
      <c r="D38" s="372">
        <v>0</v>
      </c>
      <c r="E38" s="391">
        <v>0</v>
      </c>
      <c r="F38" s="376">
        <v>0</v>
      </c>
      <c r="G38" s="391">
        <v>0</v>
      </c>
      <c r="H38" s="391">
        <v>0</v>
      </c>
      <c r="I38" s="391">
        <v>0</v>
      </c>
      <c r="J38" s="377">
        <v>0</v>
      </c>
      <c r="K38" s="376">
        <v>0</v>
      </c>
      <c r="L38" s="391">
        <v>0</v>
      </c>
      <c r="M38" s="391">
        <v>3246201.21</v>
      </c>
      <c r="N38" s="391">
        <v>0</v>
      </c>
      <c r="O38" s="407">
        <v>0</v>
      </c>
      <c r="P38" s="407">
        <v>0</v>
      </c>
    </row>
    <row r="39" spans="1:16" ht="63" x14ac:dyDescent="0.25">
      <c r="A39" s="241" t="s">
        <v>178</v>
      </c>
      <c r="B39" s="391">
        <v>0</v>
      </c>
      <c r="C39" s="620"/>
      <c r="D39" s="372">
        <v>0</v>
      </c>
      <c r="E39" s="391">
        <v>0</v>
      </c>
      <c r="F39" s="376">
        <v>0</v>
      </c>
      <c r="G39" s="391">
        <v>0</v>
      </c>
      <c r="H39" s="391">
        <v>0</v>
      </c>
      <c r="I39" s="391">
        <v>600</v>
      </c>
      <c r="J39" s="377">
        <v>0</v>
      </c>
      <c r="K39" s="376">
        <v>0</v>
      </c>
      <c r="L39" s="391">
        <v>0</v>
      </c>
      <c r="M39" s="391">
        <v>43750</v>
      </c>
      <c r="N39" s="391">
        <v>0</v>
      </c>
      <c r="O39" s="407">
        <v>0</v>
      </c>
      <c r="P39" s="407">
        <v>0</v>
      </c>
    </row>
  </sheetData>
  <mergeCells count="3">
    <mergeCell ref="A6:A7"/>
    <mergeCell ref="A4:P4"/>
    <mergeCell ref="C9:C39"/>
  </mergeCells>
  <pageMargins left="0.23622047244094491" right="0.47244094488188981" top="0.35433070866141736" bottom="0.47244094488188981" header="0.31496062992125984" footer="0.31496062992125984"/>
  <pageSetup scale="62"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pageSetUpPr fitToPage="1"/>
  </sheetPr>
  <dimension ref="A2:Q45"/>
  <sheetViews>
    <sheetView zoomScale="93" zoomScaleNormal="93" zoomScaleSheetLayoutView="59" workbookViewId="0">
      <selection activeCell="N3" sqref="N3:Q3"/>
    </sheetView>
  </sheetViews>
  <sheetFormatPr defaultColWidth="9.140625" defaultRowHeight="15.75" x14ac:dyDescent="0.25"/>
  <cols>
    <col min="1" max="1" width="35" style="7" customWidth="1"/>
    <col min="2" max="2" width="12.7109375" style="1" customWidth="1"/>
    <col min="3" max="3" width="10.85546875" style="1" bestFit="1" customWidth="1"/>
    <col min="4" max="4" width="12" style="1" customWidth="1"/>
    <col min="5" max="5" width="15.28515625" style="1" customWidth="1"/>
    <col min="6" max="6" width="14.28515625" style="1" customWidth="1"/>
    <col min="7" max="7" width="10" style="1" customWidth="1"/>
    <col min="8" max="8" width="11.42578125" style="1" customWidth="1"/>
    <col min="9" max="9" width="12.140625" style="1" customWidth="1"/>
    <col min="10" max="10" width="11.140625" style="1" customWidth="1"/>
    <col min="11" max="11" width="14.5703125" style="1" customWidth="1"/>
    <col min="12" max="12" width="14.140625" style="1" customWidth="1"/>
    <col min="13" max="13" width="13.140625" style="1" customWidth="1"/>
    <col min="14" max="14" width="13.85546875" style="1" customWidth="1"/>
    <col min="15" max="15" width="14.85546875" style="1" customWidth="1"/>
    <col min="16" max="16" width="10.42578125" style="1" customWidth="1"/>
    <col min="17" max="17" width="11.42578125" style="1" customWidth="1"/>
    <col min="18" max="16384" width="9.140625" style="1"/>
  </cols>
  <sheetData>
    <row r="2" spans="1:17" x14ac:dyDescent="0.25">
      <c r="G2" s="64"/>
      <c r="N2" s="621" t="s">
        <v>506</v>
      </c>
      <c r="O2" s="621"/>
      <c r="P2" s="621"/>
      <c r="Q2" s="621"/>
    </row>
    <row r="3" spans="1:17" x14ac:dyDescent="0.25">
      <c r="C3" s="10"/>
      <c r="D3" s="10"/>
      <c r="E3" s="10"/>
      <c r="G3" s="10"/>
      <c r="N3" s="622" t="s">
        <v>540</v>
      </c>
      <c r="O3" s="622"/>
      <c r="P3" s="622"/>
      <c r="Q3" s="622"/>
    </row>
    <row r="4" spans="1:17" x14ac:dyDescent="0.25">
      <c r="A4" s="63"/>
      <c r="B4" s="62"/>
      <c r="C4" s="62"/>
      <c r="D4" s="62"/>
      <c r="E4" s="62"/>
      <c r="F4" s="62"/>
      <c r="G4" s="62"/>
      <c r="H4" s="62"/>
      <c r="I4" s="61"/>
      <c r="J4" s="61"/>
      <c r="K4" s="61"/>
      <c r="L4" s="5"/>
      <c r="M4" s="5"/>
    </row>
    <row r="5" spans="1:17" ht="24.6" customHeight="1" x14ac:dyDescent="0.25">
      <c r="A5" s="624" t="s">
        <v>364</v>
      </c>
      <c r="B5" s="624"/>
      <c r="C5" s="624"/>
      <c r="D5" s="624"/>
      <c r="E5" s="624"/>
      <c r="F5" s="624"/>
      <c r="G5" s="624"/>
      <c r="H5" s="624"/>
      <c r="I5" s="624"/>
      <c r="J5" s="624"/>
      <c r="K5" s="624"/>
      <c r="L5" s="624"/>
      <c r="M5" s="624"/>
      <c r="N5" s="624"/>
      <c r="O5" s="624"/>
      <c r="P5" s="624"/>
      <c r="Q5" s="624"/>
    </row>
    <row r="6" spans="1:17" x14ac:dyDescent="0.25">
      <c r="A6" s="150"/>
      <c r="B6" s="150"/>
      <c r="C6" s="150"/>
      <c r="D6" s="150"/>
      <c r="E6" s="150"/>
      <c r="F6" s="150"/>
      <c r="G6" s="353"/>
      <c r="H6" s="353"/>
      <c r="I6" s="353"/>
      <c r="J6" s="352"/>
      <c r="K6" s="352"/>
      <c r="L6" s="60"/>
      <c r="M6" s="60"/>
    </row>
    <row r="7" spans="1:17" ht="133.5" customHeight="1" x14ac:dyDescent="0.25">
      <c r="A7" s="623" t="s">
        <v>32</v>
      </c>
      <c r="B7" s="108" t="s">
        <v>48</v>
      </c>
      <c r="C7" s="108" t="s">
        <v>52</v>
      </c>
      <c r="D7" s="108" t="s">
        <v>53</v>
      </c>
      <c r="E7" s="108" t="s">
        <v>54</v>
      </c>
      <c r="F7" s="355" t="s">
        <v>55</v>
      </c>
      <c r="G7" s="12" t="s">
        <v>187</v>
      </c>
      <c r="H7" s="12" t="s">
        <v>186</v>
      </c>
      <c r="I7" s="12" t="s">
        <v>185</v>
      </c>
      <c r="J7" s="109" t="s">
        <v>184</v>
      </c>
      <c r="K7" s="12" t="s">
        <v>70</v>
      </c>
      <c r="L7" s="12" t="s">
        <v>151</v>
      </c>
      <c r="M7" s="12" t="s">
        <v>198</v>
      </c>
      <c r="N7" s="12" t="s">
        <v>153</v>
      </c>
      <c r="O7" s="12" t="s">
        <v>154</v>
      </c>
      <c r="P7" s="109" t="s">
        <v>183</v>
      </c>
      <c r="Q7" s="12" t="s">
        <v>182</v>
      </c>
    </row>
    <row r="8" spans="1:17" x14ac:dyDescent="0.25">
      <c r="A8" s="623"/>
      <c r="B8" s="382">
        <v>46</v>
      </c>
      <c r="C8" s="382">
        <v>47</v>
      </c>
      <c r="D8" s="382">
        <v>48</v>
      </c>
      <c r="E8" s="382">
        <v>49</v>
      </c>
      <c r="F8" s="383">
        <v>50</v>
      </c>
      <c r="G8" s="384">
        <v>51</v>
      </c>
      <c r="H8" s="384">
        <v>52</v>
      </c>
      <c r="I8" s="384">
        <v>53</v>
      </c>
      <c r="J8" s="385">
        <v>54</v>
      </c>
      <c r="K8" s="386">
        <v>55</v>
      </c>
      <c r="L8" s="387">
        <v>56</v>
      </c>
      <c r="M8" s="386">
        <v>57</v>
      </c>
      <c r="N8" s="387">
        <v>58</v>
      </c>
      <c r="O8" s="388">
        <v>59</v>
      </c>
      <c r="P8" s="386">
        <v>60</v>
      </c>
      <c r="Q8" s="382">
        <v>61</v>
      </c>
    </row>
    <row r="9" spans="1:17" ht="31.5" customHeight="1" x14ac:dyDescent="0.25">
      <c r="A9" s="409" t="s">
        <v>34</v>
      </c>
      <c r="B9" s="413">
        <v>35892</v>
      </c>
      <c r="C9" s="356">
        <v>0</v>
      </c>
      <c r="D9" s="413">
        <v>31036.34</v>
      </c>
      <c r="E9" s="356">
        <v>289744.02</v>
      </c>
      <c r="F9" s="414">
        <v>351667.06</v>
      </c>
      <c r="G9" s="415">
        <v>0</v>
      </c>
      <c r="H9" s="413">
        <v>0</v>
      </c>
      <c r="I9" s="413">
        <v>0</v>
      </c>
      <c r="J9" s="357">
        <v>0</v>
      </c>
      <c r="K9" s="416">
        <v>560635.79</v>
      </c>
      <c r="L9" s="417">
        <v>930033.85</v>
      </c>
      <c r="M9" s="417">
        <v>89387.34</v>
      </c>
      <c r="N9" s="417">
        <v>71908.81</v>
      </c>
      <c r="O9" s="418">
        <v>0</v>
      </c>
      <c r="P9" s="378"/>
      <c r="Q9" s="358">
        <v>0</v>
      </c>
    </row>
    <row r="10" spans="1:17" ht="31.15" customHeight="1" x14ac:dyDescent="0.25">
      <c r="A10" s="405" t="s">
        <v>162</v>
      </c>
      <c r="B10" s="314">
        <v>35892</v>
      </c>
      <c r="C10" s="359">
        <v>0</v>
      </c>
      <c r="D10" s="314">
        <v>0</v>
      </c>
      <c r="E10" s="360">
        <v>65106.87</v>
      </c>
      <c r="F10" s="419">
        <v>125784.49</v>
      </c>
      <c r="G10" s="326">
        <v>0</v>
      </c>
      <c r="H10" s="314">
        <v>0</v>
      </c>
      <c r="I10" s="314">
        <v>0</v>
      </c>
      <c r="J10" s="361">
        <v>0</v>
      </c>
      <c r="K10" s="420">
        <v>70477.759999999995</v>
      </c>
      <c r="L10" s="421">
        <v>53229.599999999999</v>
      </c>
      <c r="M10" s="421">
        <v>61749.1</v>
      </c>
      <c r="N10" s="421">
        <v>36516.81</v>
      </c>
      <c r="O10" s="420">
        <v>0</v>
      </c>
      <c r="P10" s="614" t="s">
        <v>404</v>
      </c>
      <c r="Q10" s="362">
        <v>0</v>
      </c>
    </row>
    <row r="11" spans="1:17" ht="15.75" customHeight="1" x14ac:dyDescent="0.25">
      <c r="A11" s="405" t="s">
        <v>163</v>
      </c>
      <c r="B11" s="314">
        <v>0</v>
      </c>
      <c r="C11" s="359">
        <v>0</v>
      </c>
      <c r="D11" s="314">
        <v>15434.55</v>
      </c>
      <c r="E11" s="363">
        <v>0</v>
      </c>
      <c r="F11" s="419">
        <v>70534.97</v>
      </c>
      <c r="G11" s="326">
        <v>0</v>
      </c>
      <c r="H11" s="314">
        <v>0</v>
      </c>
      <c r="I11" s="314">
        <v>0</v>
      </c>
      <c r="J11" s="361">
        <v>0</v>
      </c>
      <c r="K11" s="420">
        <v>64400.56</v>
      </c>
      <c r="L11" s="421">
        <v>76516.89</v>
      </c>
      <c r="M11" s="421">
        <v>4430</v>
      </c>
      <c r="N11" s="421">
        <v>0</v>
      </c>
      <c r="O11" s="420">
        <v>0</v>
      </c>
      <c r="P11" s="615"/>
      <c r="Q11" s="362">
        <v>0</v>
      </c>
    </row>
    <row r="12" spans="1:17" ht="49.5" customHeight="1" x14ac:dyDescent="0.25">
      <c r="A12" s="405" t="s">
        <v>164</v>
      </c>
      <c r="B12" s="314">
        <v>0</v>
      </c>
      <c r="C12" s="359">
        <v>0</v>
      </c>
      <c r="D12" s="314">
        <v>0</v>
      </c>
      <c r="E12" s="363">
        <v>0</v>
      </c>
      <c r="F12" s="419">
        <v>0</v>
      </c>
      <c r="G12" s="326">
        <v>0</v>
      </c>
      <c r="H12" s="314">
        <v>0</v>
      </c>
      <c r="I12" s="314">
        <v>0</v>
      </c>
      <c r="J12" s="361">
        <v>0</v>
      </c>
      <c r="K12" s="420">
        <v>70571</v>
      </c>
      <c r="L12" s="421">
        <v>0</v>
      </c>
      <c r="M12" s="421">
        <v>0</v>
      </c>
      <c r="N12" s="421">
        <v>1000</v>
      </c>
      <c r="O12" s="420">
        <v>0</v>
      </c>
      <c r="P12" s="615"/>
      <c r="Q12" s="362">
        <v>0</v>
      </c>
    </row>
    <row r="13" spans="1:17" ht="22.5" customHeight="1" x14ac:dyDescent="0.25">
      <c r="A13" s="425" t="s">
        <v>165</v>
      </c>
      <c r="B13" s="314">
        <v>0</v>
      </c>
      <c r="C13" s="359">
        <v>0</v>
      </c>
      <c r="D13" s="314">
        <v>0</v>
      </c>
      <c r="E13" s="364">
        <v>0</v>
      </c>
      <c r="F13" s="419">
        <v>0</v>
      </c>
      <c r="G13" s="326">
        <v>0</v>
      </c>
      <c r="H13" s="314">
        <v>0</v>
      </c>
      <c r="I13" s="314">
        <v>0</v>
      </c>
      <c r="J13" s="365">
        <v>0</v>
      </c>
      <c r="K13" s="420">
        <v>0</v>
      </c>
      <c r="L13" s="421">
        <v>0</v>
      </c>
      <c r="M13" s="421">
        <v>0</v>
      </c>
      <c r="N13" s="421">
        <v>0</v>
      </c>
      <c r="O13" s="420">
        <v>0</v>
      </c>
      <c r="P13" s="615"/>
      <c r="Q13" s="362">
        <v>0</v>
      </c>
    </row>
    <row r="14" spans="1:17" ht="31.5" x14ac:dyDescent="0.25">
      <c r="A14" s="405" t="s">
        <v>35</v>
      </c>
      <c r="B14" s="314">
        <v>0</v>
      </c>
      <c r="C14" s="359">
        <v>0</v>
      </c>
      <c r="D14" s="314">
        <v>7350</v>
      </c>
      <c r="E14" s="366">
        <v>47222.400000000001</v>
      </c>
      <c r="F14" s="419">
        <v>14700</v>
      </c>
      <c r="G14" s="326">
        <v>0</v>
      </c>
      <c r="H14" s="314">
        <v>0</v>
      </c>
      <c r="I14" s="314">
        <v>0</v>
      </c>
      <c r="J14" s="365">
        <v>0</v>
      </c>
      <c r="K14" s="420">
        <v>120802</v>
      </c>
      <c r="L14" s="421">
        <v>694813</v>
      </c>
      <c r="M14" s="421">
        <v>0</v>
      </c>
      <c r="N14" s="421">
        <v>0</v>
      </c>
      <c r="O14" s="420">
        <v>0</v>
      </c>
      <c r="P14" s="615"/>
      <c r="Q14" s="362">
        <v>0</v>
      </c>
    </row>
    <row r="15" spans="1:17" ht="31.5" x14ac:dyDescent="0.25">
      <c r="A15" s="426" t="s">
        <v>166</v>
      </c>
      <c r="B15" s="314">
        <v>0</v>
      </c>
      <c r="C15" s="359"/>
      <c r="D15" s="314">
        <v>2930</v>
      </c>
      <c r="E15" s="366">
        <v>19000</v>
      </c>
      <c r="F15" s="419">
        <v>27856</v>
      </c>
      <c r="G15" s="326">
        <v>0</v>
      </c>
      <c r="H15" s="314">
        <v>0</v>
      </c>
      <c r="I15" s="314">
        <v>0</v>
      </c>
      <c r="J15" s="365">
        <v>0</v>
      </c>
      <c r="K15" s="420">
        <v>205948.51</v>
      </c>
      <c r="L15" s="421">
        <v>0</v>
      </c>
      <c r="M15" s="421">
        <v>0</v>
      </c>
      <c r="N15" s="421">
        <v>2040</v>
      </c>
      <c r="O15" s="420">
        <v>0</v>
      </c>
      <c r="P15" s="615"/>
      <c r="Q15" s="362">
        <v>0</v>
      </c>
    </row>
    <row r="16" spans="1:17" ht="31.5" x14ac:dyDescent="0.25">
      <c r="A16" s="426" t="s">
        <v>167</v>
      </c>
      <c r="B16" s="314">
        <v>0</v>
      </c>
      <c r="C16" s="359">
        <v>0</v>
      </c>
      <c r="D16" s="314">
        <v>2930</v>
      </c>
      <c r="E16" s="367">
        <v>73828.75</v>
      </c>
      <c r="F16" s="419">
        <v>0</v>
      </c>
      <c r="G16" s="326">
        <v>0</v>
      </c>
      <c r="H16" s="314">
        <v>0</v>
      </c>
      <c r="I16" s="314">
        <v>0</v>
      </c>
      <c r="J16" s="365">
        <v>0</v>
      </c>
      <c r="K16" s="420">
        <v>4000</v>
      </c>
      <c r="L16" s="421">
        <v>70103</v>
      </c>
      <c r="M16" s="421">
        <v>0</v>
      </c>
      <c r="N16" s="421">
        <v>0</v>
      </c>
      <c r="O16" s="420">
        <v>0</v>
      </c>
      <c r="P16" s="615"/>
      <c r="Q16" s="362">
        <v>0</v>
      </c>
    </row>
    <row r="17" spans="1:17" ht="19.5" customHeight="1" x14ac:dyDescent="0.25">
      <c r="A17" s="405" t="s">
        <v>168</v>
      </c>
      <c r="B17" s="314">
        <v>0</v>
      </c>
      <c r="C17" s="359">
        <v>0</v>
      </c>
      <c r="D17" s="314">
        <v>0</v>
      </c>
      <c r="E17" s="367">
        <v>0</v>
      </c>
      <c r="F17" s="419">
        <v>0</v>
      </c>
      <c r="G17" s="326">
        <v>0</v>
      </c>
      <c r="H17" s="314">
        <v>0</v>
      </c>
      <c r="I17" s="314">
        <v>0</v>
      </c>
      <c r="J17" s="365">
        <v>0</v>
      </c>
      <c r="K17" s="420">
        <v>0</v>
      </c>
      <c r="L17" s="421">
        <v>0</v>
      </c>
      <c r="M17" s="421">
        <v>0</v>
      </c>
      <c r="N17" s="421">
        <v>0</v>
      </c>
      <c r="O17" s="420">
        <v>0</v>
      </c>
      <c r="P17" s="615"/>
      <c r="Q17" s="362">
        <v>0</v>
      </c>
    </row>
    <row r="18" spans="1:17" ht="39.75" customHeight="1" x14ac:dyDescent="0.25">
      <c r="A18" s="405" t="s">
        <v>36</v>
      </c>
      <c r="B18" s="314">
        <v>0</v>
      </c>
      <c r="C18" s="359">
        <v>0</v>
      </c>
      <c r="D18" s="314">
        <v>0</v>
      </c>
      <c r="E18" s="367">
        <v>0</v>
      </c>
      <c r="F18" s="419">
        <v>0</v>
      </c>
      <c r="G18" s="326">
        <v>0</v>
      </c>
      <c r="H18" s="314">
        <v>0</v>
      </c>
      <c r="I18" s="314">
        <v>0</v>
      </c>
      <c r="J18" s="365">
        <v>0</v>
      </c>
      <c r="K18" s="420">
        <v>0</v>
      </c>
      <c r="L18" s="421">
        <v>0</v>
      </c>
      <c r="M18" s="421">
        <v>0</v>
      </c>
      <c r="N18" s="421">
        <v>0</v>
      </c>
      <c r="O18" s="420">
        <v>0</v>
      </c>
      <c r="P18" s="615"/>
      <c r="Q18" s="362">
        <v>0</v>
      </c>
    </row>
    <row r="19" spans="1:17" ht="75" customHeight="1" x14ac:dyDescent="0.25">
      <c r="A19" s="405" t="s">
        <v>169</v>
      </c>
      <c r="B19" s="314">
        <v>0</v>
      </c>
      <c r="C19" s="359">
        <v>0</v>
      </c>
      <c r="D19" s="314">
        <v>0</v>
      </c>
      <c r="E19" s="367">
        <v>0</v>
      </c>
      <c r="F19" s="419">
        <v>0</v>
      </c>
      <c r="G19" s="326">
        <v>0</v>
      </c>
      <c r="H19" s="314">
        <v>0</v>
      </c>
      <c r="I19" s="314">
        <v>0</v>
      </c>
      <c r="J19" s="365">
        <v>0</v>
      </c>
      <c r="K19" s="420">
        <v>0</v>
      </c>
      <c r="L19" s="421">
        <v>0</v>
      </c>
      <c r="M19" s="421">
        <v>0</v>
      </c>
      <c r="N19" s="421">
        <v>0</v>
      </c>
      <c r="O19" s="420">
        <v>0</v>
      </c>
      <c r="P19" s="615"/>
      <c r="Q19" s="362">
        <v>0</v>
      </c>
    </row>
    <row r="20" spans="1:17" ht="66" customHeight="1" x14ac:dyDescent="0.25">
      <c r="A20" s="426" t="s">
        <v>170</v>
      </c>
      <c r="B20" s="314">
        <v>0</v>
      </c>
      <c r="C20" s="359">
        <v>0</v>
      </c>
      <c r="D20" s="314">
        <v>0</v>
      </c>
      <c r="E20" s="367">
        <v>1180</v>
      </c>
      <c r="F20" s="419">
        <v>3800</v>
      </c>
      <c r="G20" s="326">
        <v>0</v>
      </c>
      <c r="H20" s="314">
        <v>0</v>
      </c>
      <c r="I20" s="314">
        <v>0</v>
      </c>
      <c r="J20" s="365">
        <v>0</v>
      </c>
      <c r="K20" s="420">
        <v>21920.68</v>
      </c>
      <c r="L20" s="421">
        <v>8635.9</v>
      </c>
      <c r="M20" s="421">
        <v>0</v>
      </c>
      <c r="N20" s="421">
        <v>0</v>
      </c>
      <c r="O20" s="420">
        <v>0</v>
      </c>
      <c r="P20" s="615"/>
      <c r="Q20" s="362">
        <v>0</v>
      </c>
    </row>
    <row r="21" spans="1:17" ht="47.25" customHeight="1" x14ac:dyDescent="0.25">
      <c r="A21" s="405" t="s">
        <v>171</v>
      </c>
      <c r="B21" s="314">
        <v>0</v>
      </c>
      <c r="C21" s="359">
        <v>0</v>
      </c>
      <c r="D21" s="314">
        <v>0</v>
      </c>
      <c r="E21" s="367">
        <v>0</v>
      </c>
      <c r="F21" s="419">
        <v>0</v>
      </c>
      <c r="G21" s="326">
        <v>0</v>
      </c>
      <c r="H21" s="314">
        <v>0</v>
      </c>
      <c r="I21" s="314">
        <v>0</v>
      </c>
      <c r="J21" s="365">
        <v>0</v>
      </c>
      <c r="K21" s="420">
        <v>0</v>
      </c>
      <c r="L21" s="421">
        <v>0</v>
      </c>
      <c r="M21" s="421">
        <v>0</v>
      </c>
      <c r="N21" s="421">
        <v>0</v>
      </c>
      <c r="O21" s="420">
        <v>0</v>
      </c>
      <c r="P21" s="615"/>
      <c r="Q21" s="362">
        <v>0</v>
      </c>
    </row>
    <row r="22" spans="1:17" ht="31.5" x14ac:dyDescent="0.25">
      <c r="A22" s="405" t="s">
        <v>172</v>
      </c>
      <c r="B22" s="314">
        <v>0</v>
      </c>
      <c r="C22" s="359">
        <v>0</v>
      </c>
      <c r="D22" s="314">
        <v>2391.79</v>
      </c>
      <c r="E22" s="366">
        <v>4206</v>
      </c>
      <c r="F22" s="419">
        <v>8152.54</v>
      </c>
      <c r="G22" s="326">
        <v>0</v>
      </c>
      <c r="H22" s="314">
        <v>0</v>
      </c>
      <c r="I22" s="314">
        <v>0</v>
      </c>
      <c r="J22" s="365">
        <v>0</v>
      </c>
      <c r="K22" s="420">
        <v>1712.28</v>
      </c>
      <c r="L22" s="421">
        <v>19735.46</v>
      </c>
      <c r="M22" s="421">
        <v>1040.24</v>
      </c>
      <c r="N22" s="421">
        <v>5352</v>
      </c>
      <c r="O22" s="420">
        <v>0</v>
      </c>
      <c r="P22" s="615"/>
      <c r="Q22" s="362">
        <v>0</v>
      </c>
    </row>
    <row r="23" spans="1:17" ht="31.5" x14ac:dyDescent="0.25">
      <c r="A23" s="427" t="s">
        <v>173</v>
      </c>
      <c r="B23" s="314">
        <v>0</v>
      </c>
      <c r="C23" s="359">
        <v>0</v>
      </c>
      <c r="D23" s="314">
        <v>0</v>
      </c>
      <c r="E23" s="367">
        <v>10000</v>
      </c>
      <c r="F23" s="419">
        <v>0</v>
      </c>
      <c r="G23" s="326">
        <v>0</v>
      </c>
      <c r="H23" s="314">
        <v>0</v>
      </c>
      <c r="I23" s="314">
        <v>0</v>
      </c>
      <c r="J23" s="365">
        <v>0</v>
      </c>
      <c r="K23" s="420">
        <v>0</v>
      </c>
      <c r="L23" s="421">
        <v>0</v>
      </c>
      <c r="M23" s="421">
        <v>0</v>
      </c>
      <c r="N23" s="421">
        <v>0</v>
      </c>
      <c r="O23" s="420">
        <v>0</v>
      </c>
      <c r="P23" s="615"/>
      <c r="Q23" s="362">
        <v>0</v>
      </c>
    </row>
    <row r="24" spans="1:17" ht="57" customHeight="1" x14ac:dyDescent="0.25">
      <c r="A24" s="426" t="s">
        <v>174</v>
      </c>
      <c r="B24" s="314">
        <v>0</v>
      </c>
      <c r="C24" s="359">
        <v>0</v>
      </c>
      <c r="D24" s="314">
        <v>0</v>
      </c>
      <c r="E24" s="367">
        <v>0</v>
      </c>
      <c r="F24" s="419">
        <v>0</v>
      </c>
      <c r="G24" s="326">
        <v>0</v>
      </c>
      <c r="H24" s="314">
        <v>0</v>
      </c>
      <c r="I24" s="314">
        <v>0</v>
      </c>
      <c r="J24" s="365">
        <v>0</v>
      </c>
      <c r="K24" s="420">
        <v>0</v>
      </c>
      <c r="L24" s="421">
        <v>1000</v>
      </c>
      <c r="M24" s="421">
        <v>0</v>
      </c>
      <c r="N24" s="421">
        <v>0</v>
      </c>
      <c r="O24" s="420">
        <v>0</v>
      </c>
      <c r="P24" s="615"/>
      <c r="Q24" s="362">
        <v>0</v>
      </c>
    </row>
    <row r="25" spans="1:17" ht="47.25" x14ac:dyDescent="0.25">
      <c r="A25" s="426" t="s">
        <v>175</v>
      </c>
      <c r="B25" s="314">
        <v>0</v>
      </c>
      <c r="C25" s="359">
        <v>0</v>
      </c>
      <c r="D25" s="314">
        <v>0</v>
      </c>
      <c r="E25" s="367">
        <v>0</v>
      </c>
      <c r="F25" s="419">
        <v>0</v>
      </c>
      <c r="G25" s="326">
        <v>0</v>
      </c>
      <c r="H25" s="314">
        <v>0</v>
      </c>
      <c r="I25" s="314">
        <v>0</v>
      </c>
      <c r="J25" s="365">
        <v>0</v>
      </c>
      <c r="K25" s="420">
        <v>0</v>
      </c>
      <c r="L25" s="421">
        <v>6000</v>
      </c>
      <c r="M25" s="421">
        <v>0</v>
      </c>
      <c r="N25" s="421">
        <v>0</v>
      </c>
      <c r="O25" s="420">
        <v>0</v>
      </c>
      <c r="P25" s="615"/>
      <c r="Q25" s="362">
        <v>0</v>
      </c>
    </row>
    <row r="26" spans="1:17" ht="31.5" x14ac:dyDescent="0.25">
      <c r="A26" s="426" t="s">
        <v>176</v>
      </c>
      <c r="B26" s="314">
        <v>0</v>
      </c>
      <c r="C26" s="359">
        <v>0</v>
      </c>
      <c r="D26" s="314">
        <v>0</v>
      </c>
      <c r="E26" s="367">
        <v>0</v>
      </c>
      <c r="F26" s="419">
        <v>0</v>
      </c>
      <c r="G26" s="326">
        <v>0</v>
      </c>
      <c r="H26" s="314">
        <v>0</v>
      </c>
      <c r="I26" s="314">
        <v>0</v>
      </c>
      <c r="J26" s="365">
        <v>0</v>
      </c>
      <c r="K26" s="420">
        <v>0</v>
      </c>
      <c r="L26" s="421">
        <v>0</v>
      </c>
      <c r="M26" s="421">
        <v>0</v>
      </c>
      <c r="N26" s="421">
        <v>0</v>
      </c>
      <c r="O26" s="420">
        <v>0</v>
      </c>
      <c r="P26" s="615"/>
      <c r="Q26" s="362">
        <v>0</v>
      </c>
    </row>
    <row r="27" spans="1:17" ht="90" customHeight="1" x14ac:dyDescent="0.25">
      <c r="A27" s="405" t="s">
        <v>38</v>
      </c>
      <c r="B27" s="314">
        <v>0</v>
      </c>
      <c r="C27" s="359">
        <v>0</v>
      </c>
      <c r="D27" s="314">
        <v>0</v>
      </c>
      <c r="E27" s="367">
        <v>0</v>
      </c>
      <c r="F27" s="419">
        <v>31340</v>
      </c>
      <c r="G27" s="326">
        <v>0</v>
      </c>
      <c r="H27" s="314">
        <v>0</v>
      </c>
      <c r="I27" s="314">
        <v>0</v>
      </c>
      <c r="J27" s="365">
        <v>0</v>
      </c>
      <c r="K27" s="420">
        <v>171</v>
      </c>
      <c r="L27" s="421">
        <v>0</v>
      </c>
      <c r="M27" s="421">
        <v>0</v>
      </c>
      <c r="N27" s="421">
        <v>0</v>
      </c>
      <c r="O27" s="420">
        <v>0</v>
      </c>
      <c r="P27" s="615"/>
      <c r="Q27" s="362">
        <v>0</v>
      </c>
    </row>
    <row r="28" spans="1:17" ht="42" customHeight="1" x14ac:dyDescent="0.25">
      <c r="A28" s="405" t="s">
        <v>41</v>
      </c>
      <c r="B28" s="314">
        <v>0</v>
      </c>
      <c r="C28" s="368">
        <f>C29+C30</f>
        <v>0</v>
      </c>
      <c r="D28" s="314">
        <v>0</v>
      </c>
      <c r="E28" s="368">
        <f>E29+E30</f>
        <v>0</v>
      </c>
      <c r="F28" s="419">
        <v>0</v>
      </c>
      <c r="G28" s="326">
        <v>0</v>
      </c>
      <c r="H28" s="314">
        <v>0</v>
      </c>
      <c r="I28" s="314">
        <v>0</v>
      </c>
      <c r="J28" s="365">
        <v>0</v>
      </c>
      <c r="K28" s="420">
        <v>0</v>
      </c>
      <c r="L28" s="421">
        <v>0</v>
      </c>
      <c r="M28" s="421">
        <v>0</v>
      </c>
      <c r="N28" s="421">
        <v>0</v>
      </c>
      <c r="O28" s="420">
        <v>0</v>
      </c>
      <c r="P28" s="615"/>
      <c r="Q28" s="362">
        <v>0</v>
      </c>
    </row>
    <row r="29" spans="1:17" x14ac:dyDescent="0.25">
      <c r="A29" s="405" t="s">
        <v>42</v>
      </c>
      <c r="B29" s="314">
        <v>0</v>
      </c>
      <c r="C29" s="359">
        <v>0</v>
      </c>
      <c r="D29" s="314">
        <v>0</v>
      </c>
      <c r="E29" s="367">
        <v>0</v>
      </c>
      <c r="F29" s="419">
        <v>0</v>
      </c>
      <c r="G29" s="326">
        <v>0</v>
      </c>
      <c r="H29" s="314">
        <v>0</v>
      </c>
      <c r="I29" s="314">
        <v>0</v>
      </c>
      <c r="J29" s="365">
        <v>0</v>
      </c>
      <c r="K29" s="420">
        <v>0</v>
      </c>
      <c r="L29" s="421">
        <v>0</v>
      </c>
      <c r="M29" s="421">
        <v>0</v>
      </c>
      <c r="N29" s="421">
        <v>0</v>
      </c>
      <c r="O29" s="420">
        <v>0</v>
      </c>
      <c r="P29" s="615"/>
      <c r="Q29" s="362">
        <v>0</v>
      </c>
    </row>
    <row r="30" spans="1:17" x14ac:dyDescent="0.25">
      <c r="A30" s="405" t="s">
        <v>43</v>
      </c>
      <c r="B30" s="314">
        <v>0</v>
      </c>
      <c r="C30" s="359">
        <v>0</v>
      </c>
      <c r="D30" s="314">
        <v>0</v>
      </c>
      <c r="E30" s="367">
        <v>0</v>
      </c>
      <c r="F30" s="419">
        <v>0</v>
      </c>
      <c r="G30" s="326">
        <v>0</v>
      </c>
      <c r="H30" s="314">
        <v>0</v>
      </c>
      <c r="I30" s="314">
        <v>0</v>
      </c>
      <c r="J30" s="365">
        <v>0</v>
      </c>
      <c r="K30" s="420">
        <v>0</v>
      </c>
      <c r="L30" s="421">
        <v>0</v>
      </c>
      <c r="M30" s="421">
        <v>0</v>
      </c>
      <c r="N30" s="421">
        <v>0</v>
      </c>
      <c r="O30" s="420">
        <v>0</v>
      </c>
      <c r="P30" s="615"/>
      <c r="Q30" s="362">
        <v>0</v>
      </c>
    </row>
    <row r="31" spans="1:17" x14ac:dyDescent="0.25">
      <c r="A31" s="425" t="s">
        <v>37</v>
      </c>
      <c r="B31" s="314">
        <v>0</v>
      </c>
      <c r="C31" s="359">
        <v>0</v>
      </c>
      <c r="D31" s="314">
        <v>0</v>
      </c>
      <c r="E31" s="367">
        <v>0</v>
      </c>
      <c r="F31" s="419">
        <v>0</v>
      </c>
      <c r="G31" s="326">
        <v>0</v>
      </c>
      <c r="H31" s="314">
        <v>0</v>
      </c>
      <c r="I31" s="314">
        <v>0</v>
      </c>
      <c r="J31" s="365">
        <v>0</v>
      </c>
      <c r="K31" s="420">
        <v>0</v>
      </c>
      <c r="L31" s="421">
        <v>0</v>
      </c>
      <c r="M31" s="421">
        <v>0</v>
      </c>
      <c r="N31" s="421">
        <v>7000</v>
      </c>
      <c r="O31" s="420">
        <v>0</v>
      </c>
      <c r="P31" s="615"/>
      <c r="Q31" s="362">
        <v>0</v>
      </c>
    </row>
    <row r="32" spans="1:17" x14ac:dyDescent="0.25">
      <c r="A32" s="405" t="s">
        <v>39</v>
      </c>
      <c r="B32" s="314">
        <v>0</v>
      </c>
      <c r="C32" s="367">
        <v>0</v>
      </c>
      <c r="D32" s="314">
        <v>0</v>
      </c>
      <c r="E32" s="367">
        <v>45000</v>
      </c>
      <c r="F32" s="419">
        <v>47581.760000000002</v>
      </c>
      <c r="G32" s="326">
        <v>0</v>
      </c>
      <c r="H32" s="314">
        <v>0</v>
      </c>
      <c r="I32" s="314">
        <v>0</v>
      </c>
      <c r="J32" s="365">
        <v>0</v>
      </c>
      <c r="K32" s="420">
        <v>632</v>
      </c>
      <c r="L32" s="421">
        <v>0</v>
      </c>
      <c r="M32" s="421">
        <v>0</v>
      </c>
      <c r="N32" s="421">
        <v>0</v>
      </c>
      <c r="O32" s="420">
        <v>0</v>
      </c>
      <c r="P32" s="615"/>
      <c r="Q32" s="362">
        <v>0</v>
      </c>
    </row>
    <row r="33" spans="1:17" x14ac:dyDescent="0.25">
      <c r="A33" s="424" t="s">
        <v>382</v>
      </c>
      <c r="B33" s="314">
        <v>0</v>
      </c>
      <c r="C33" s="367">
        <v>0</v>
      </c>
      <c r="D33" s="314">
        <v>0</v>
      </c>
      <c r="E33" s="369">
        <v>0</v>
      </c>
      <c r="F33" s="419">
        <v>0</v>
      </c>
      <c r="G33" s="326">
        <v>0</v>
      </c>
      <c r="H33" s="314">
        <v>0</v>
      </c>
      <c r="I33" s="314">
        <v>0</v>
      </c>
      <c r="J33" s="365">
        <v>0</v>
      </c>
      <c r="K33" s="420">
        <v>632</v>
      </c>
      <c r="L33" s="421">
        <v>0</v>
      </c>
      <c r="M33" s="421">
        <v>0</v>
      </c>
      <c r="N33" s="421">
        <v>0</v>
      </c>
      <c r="O33" s="420">
        <v>0</v>
      </c>
      <c r="P33" s="615"/>
      <c r="Q33" s="362">
        <v>0</v>
      </c>
    </row>
    <row r="34" spans="1:17" x14ac:dyDescent="0.25">
      <c r="A34" s="405" t="s">
        <v>383</v>
      </c>
      <c r="B34" s="314">
        <v>0</v>
      </c>
      <c r="C34" s="367">
        <v>0</v>
      </c>
      <c r="D34" s="314">
        <v>0</v>
      </c>
      <c r="E34" s="369">
        <v>0</v>
      </c>
      <c r="F34" s="419">
        <v>0</v>
      </c>
      <c r="G34" s="326">
        <v>0</v>
      </c>
      <c r="H34" s="314">
        <v>0</v>
      </c>
      <c r="I34" s="314">
        <v>0</v>
      </c>
      <c r="J34" s="365">
        <v>0</v>
      </c>
      <c r="K34" s="420">
        <v>0</v>
      </c>
      <c r="L34" s="421">
        <v>0</v>
      </c>
      <c r="M34" s="421">
        <v>0</v>
      </c>
      <c r="N34" s="421">
        <v>0</v>
      </c>
      <c r="O34" s="420">
        <v>0</v>
      </c>
      <c r="P34" s="615"/>
      <c r="Q34" s="362">
        <v>0</v>
      </c>
    </row>
    <row r="35" spans="1:17" x14ac:dyDescent="0.25">
      <c r="A35" s="405" t="s">
        <v>384</v>
      </c>
      <c r="B35" s="314">
        <v>0</v>
      </c>
      <c r="C35" s="367">
        <v>0</v>
      </c>
      <c r="D35" s="314">
        <v>0</v>
      </c>
      <c r="E35" s="369">
        <v>0</v>
      </c>
      <c r="F35" s="419">
        <v>0</v>
      </c>
      <c r="G35" s="326">
        <v>0</v>
      </c>
      <c r="H35" s="314">
        <v>0</v>
      </c>
      <c r="I35" s="314">
        <v>0</v>
      </c>
      <c r="J35" s="365">
        <v>0</v>
      </c>
      <c r="K35" s="420">
        <v>0</v>
      </c>
      <c r="L35" s="421">
        <v>0</v>
      </c>
      <c r="M35" s="421">
        <v>0</v>
      </c>
      <c r="N35" s="421">
        <v>0</v>
      </c>
      <c r="O35" s="420">
        <v>0</v>
      </c>
      <c r="P35" s="615"/>
      <c r="Q35" s="362">
        <v>0</v>
      </c>
    </row>
    <row r="36" spans="1:17" x14ac:dyDescent="0.25">
      <c r="A36" s="405" t="s">
        <v>385</v>
      </c>
      <c r="B36" s="314">
        <v>0</v>
      </c>
      <c r="C36" s="367">
        <v>0</v>
      </c>
      <c r="D36" s="314">
        <v>0</v>
      </c>
      <c r="E36" s="369">
        <v>0</v>
      </c>
      <c r="F36" s="419">
        <v>0</v>
      </c>
      <c r="G36" s="326">
        <v>0</v>
      </c>
      <c r="H36" s="314">
        <v>0</v>
      </c>
      <c r="I36" s="314">
        <v>0</v>
      </c>
      <c r="J36" s="365">
        <v>0</v>
      </c>
      <c r="K36" s="420">
        <v>0</v>
      </c>
      <c r="L36" s="421">
        <v>0</v>
      </c>
      <c r="M36" s="421">
        <v>0</v>
      </c>
      <c r="N36" s="421">
        <v>0</v>
      </c>
      <c r="O36" s="420">
        <v>0</v>
      </c>
      <c r="P36" s="615"/>
      <c r="Q36" s="362">
        <v>0</v>
      </c>
    </row>
    <row r="37" spans="1:17" x14ac:dyDescent="0.25">
      <c r="A37" s="405" t="s">
        <v>386</v>
      </c>
      <c r="B37" s="314">
        <v>0</v>
      </c>
      <c r="C37" s="367">
        <v>0</v>
      </c>
      <c r="D37" s="314">
        <v>0</v>
      </c>
      <c r="E37" s="369">
        <v>0</v>
      </c>
      <c r="F37" s="419">
        <v>0</v>
      </c>
      <c r="G37" s="326">
        <v>0</v>
      </c>
      <c r="H37" s="314">
        <v>0</v>
      </c>
      <c r="I37" s="314">
        <v>0</v>
      </c>
      <c r="J37" s="365">
        <v>0</v>
      </c>
      <c r="K37" s="420">
        <v>0</v>
      </c>
      <c r="L37" s="421">
        <v>0</v>
      </c>
      <c r="M37" s="421">
        <v>0</v>
      </c>
      <c r="N37" s="421">
        <v>0</v>
      </c>
      <c r="O37" s="420">
        <v>0</v>
      </c>
      <c r="P37" s="615"/>
      <c r="Q37" s="362">
        <v>0</v>
      </c>
    </row>
    <row r="38" spans="1:17" s="461" customFormat="1" x14ac:dyDescent="0.25">
      <c r="A38" s="424">
        <v>1111</v>
      </c>
      <c r="B38" s="314">
        <v>0</v>
      </c>
      <c r="C38" s="367">
        <v>0</v>
      </c>
      <c r="D38" s="314">
        <v>0</v>
      </c>
      <c r="E38" s="314">
        <v>0</v>
      </c>
      <c r="F38" s="367">
        <v>0</v>
      </c>
      <c r="G38" s="314">
        <v>0</v>
      </c>
      <c r="H38" s="367">
        <v>0</v>
      </c>
      <c r="I38" s="314">
        <v>0</v>
      </c>
      <c r="J38" s="314">
        <v>0</v>
      </c>
      <c r="K38" s="367">
        <v>0</v>
      </c>
      <c r="L38" s="314">
        <v>0</v>
      </c>
      <c r="M38" s="314">
        <v>0</v>
      </c>
      <c r="N38" s="367">
        <v>0</v>
      </c>
      <c r="O38" s="314">
        <v>0</v>
      </c>
      <c r="P38" s="615"/>
      <c r="Q38" s="371">
        <v>0</v>
      </c>
    </row>
    <row r="39" spans="1:17" s="461" customFormat="1" x14ac:dyDescent="0.25">
      <c r="A39" s="424" t="s">
        <v>460</v>
      </c>
      <c r="B39" s="314">
        <v>0</v>
      </c>
      <c r="C39" s="367">
        <v>0</v>
      </c>
      <c r="D39" s="314">
        <v>0</v>
      </c>
      <c r="E39" s="314">
        <v>0</v>
      </c>
      <c r="F39" s="367">
        <v>0</v>
      </c>
      <c r="G39" s="314">
        <v>0</v>
      </c>
      <c r="H39" s="367">
        <v>0</v>
      </c>
      <c r="I39" s="314">
        <v>0</v>
      </c>
      <c r="J39" s="314">
        <v>0</v>
      </c>
      <c r="K39" s="367">
        <v>0</v>
      </c>
      <c r="L39" s="314">
        <v>0</v>
      </c>
      <c r="M39" s="314">
        <v>0</v>
      </c>
      <c r="N39" s="367">
        <v>0</v>
      </c>
      <c r="O39" s="314">
        <v>0</v>
      </c>
      <c r="P39" s="615"/>
      <c r="Q39" s="371">
        <v>0</v>
      </c>
    </row>
    <row r="40" spans="1:17" s="461" customFormat="1" x14ac:dyDescent="0.25">
      <c r="A40" s="424" t="s">
        <v>461</v>
      </c>
      <c r="B40" s="314">
        <v>0</v>
      </c>
      <c r="C40" s="367">
        <v>0</v>
      </c>
      <c r="D40" s="314">
        <v>0</v>
      </c>
      <c r="E40" s="314">
        <v>0</v>
      </c>
      <c r="F40" s="419">
        <v>10072.790000000001</v>
      </c>
      <c r="G40" s="314">
        <v>0</v>
      </c>
      <c r="H40" s="367">
        <v>0</v>
      </c>
      <c r="I40" s="314">
        <v>0</v>
      </c>
      <c r="J40" s="314">
        <v>0</v>
      </c>
      <c r="K40" s="367">
        <v>0</v>
      </c>
      <c r="L40" s="314">
        <v>0</v>
      </c>
      <c r="M40" s="314">
        <v>0</v>
      </c>
      <c r="N40" s="367">
        <v>0</v>
      </c>
      <c r="O40" s="314">
        <v>0</v>
      </c>
      <c r="P40" s="615"/>
      <c r="Q40" s="371">
        <v>0</v>
      </c>
    </row>
    <row r="41" spans="1:17" s="461" customFormat="1" x14ac:dyDescent="0.25">
      <c r="A41" s="424" t="s">
        <v>462</v>
      </c>
      <c r="B41" s="314">
        <v>0</v>
      </c>
      <c r="C41" s="367">
        <v>0</v>
      </c>
      <c r="D41" s="314">
        <v>0</v>
      </c>
      <c r="E41" s="314">
        <v>0</v>
      </c>
      <c r="F41" s="419" t="s">
        <v>463</v>
      </c>
      <c r="G41" s="314">
        <v>0</v>
      </c>
      <c r="H41" s="367">
        <v>0</v>
      </c>
      <c r="I41" s="314">
        <v>0</v>
      </c>
      <c r="J41" s="314">
        <v>0</v>
      </c>
      <c r="K41" s="367">
        <v>0</v>
      </c>
      <c r="L41" s="314">
        <v>0</v>
      </c>
      <c r="M41" s="314">
        <v>0</v>
      </c>
      <c r="N41" s="367">
        <v>0</v>
      </c>
      <c r="O41" s="314">
        <v>0</v>
      </c>
      <c r="P41" s="615"/>
      <c r="Q41" s="371"/>
    </row>
    <row r="42" spans="1:17" x14ac:dyDescent="0.25">
      <c r="A42" s="428" t="s">
        <v>177</v>
      </c>
      <c r="B42" s="422">
        <v>0</v>
      </c>
      <c r="C42" s="369">
        <v>0</v>
      </c>
      <c r="D42" s="422">
        <v>0</v>
      </c>
      <c r="E42" s="369">
        <v>0</v>
      </c>
      <c r="F42" s="419">
        <v>0</v>
      </c>
      <c r="G42" s="326">
        <v>0</v>
      </c>
      <c r="H42" s="314">
        <v>0</v>
      </c>
      <c r="I42" s="314">
        <v>0</v>
      </c>
      <c r="J42" s="370">
        <v>0</v>
      </c>
      <c r="K42" s="420">
        <v>0</v>
      </c>
      <c r="L42" s="421">
        <v>0</v>
      </c>
      <c r="M42" s="421">
        <v>22168</v>
      </c>
      <c r="N42" s="421">
        <v>0</v>
      </c>
      <c r="O42" s="423">
        <v>0</v>
      </c>
      <c r="P42" s="615"/>
      <c r="Q42" s="371">
        <v>0</v>
      </c>
    </row>
    <row r="43" spans="1:17" ht="63" x14ac:dyDescent="0.25">
      <c r="A43" s="429" t="s">
        <v>178</v>
      </c>
      <c r="B43" s="372">
        <v>0</v>
      </c>
      <c r="C43" s="372">
        <v>0</v>
      </c>
      <c r="D43" s="372">
        <v>0</v>
      </c>
      <c r="E43" s="372">
        <v>24200</v>
      </c>
      <c r="F43" s="419">
        <v>0</v>
      </c>
      <c r="G43" s="372">
        <v>0</v>
      </c>
      <c r="H43" s="314">
        <v>0</v>
      </c>
      <c r="I43" s="372">
        <v>0</v>
      </c>
      <c r="J43" s="373">
        <v>0</v>
      </c>
      <c r="K43" s="420">
        <v>0</v>
      </c>
      <c r="L43" s="421">
        <v>0</v>
      </c>
      <c r="M43" s="421">
        <v>0</v>
      </c>
      <c r="N43" s="421">
        <v>20000</v>
      </c>
      <c r="O43" s="423">
        <v>0</v>
      </c>
      <c r="P43" s="616"/>
      <c r="Q43" s="374">
        <v>0</v>
      </c>
    </row>
    <row r="44" spans="1:17" x14ac:dyDescent="0.25">
      <c r="B44" s="375"/>
      <c r="C44" s="375"/>
      <c r="D44" s="375"/>
      <c r="E44" s="375"/>
      <c r="F44" s="375"/>
      <c r="G44" s="375"/>
      <c r="H44" s="375"/>
      <c r="I44" s="375"/>
      <c r="J44" s="375"/>
      <c r="K44" s="375"/>
      <c r="L44" s="375"/>
      <c r="M44" s="375"/>
      <c r="N44" s="375"/>
      <c r="O44" s="375"/>
      <c r="P44" s="375"/>
    </row>
    <row r="45" spans="1:17" x14ac:dyDescent="0.25">
      <c r="B45" s="375"/>
      <c r="C45" s="375"/>
      <c r="D45" s="375"/>
      <c r="E45" s="375"/>
      <c r="F45" s="375"/>
      <c r="G45" s="375"/>
      <c r="H45" s="375"/>
      <c r="I45" s="375"/>
      <c r="J45" s="375"/>
      <c r="K45" s="375"/>
      <c r="L45" s="375"/>
      <c r="M45" s="375"/>
      <c r="N45" s="375"/>
      <c r="O45" s="375"/>
      <c r="P45" s="375"/>
    </row>
  </sheetData>
  <mergeCells count="5">
    <mergeCell ref="N2:Q2"/>
    <mergeCell ref="N3:Q3"/>
    <mergeCell ref="A7:A8"/>
    <mergeCell ref="A5:Q5"/>
    <mergeCell ref="P10:P43"/>
  </mergeCells>
  <pageMargins left="0.23622047244094491" right="0.47244094488188981" top="0.35433070866141736" bottom="0.47244094488188981" header="0.31496062992125984" footer="0.31496062992125984"/>
  <pageSetup scale="56"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pageSetUpPr fitToPage="1"/>
  </sheetPr>
  <dimension ref="A2:N62"/>
  <sheetViews>
    <sheetView workbookViewId="0">
      <selection activeCell="B3" sqref="B3:C3"/>
    </sheetView>
  </sheetViews>
  <sheetFormatPr defaultRowHeight="15" x14ac:dyDescent="0.25"/>
  <cols>
    <col min="1" max="1" width="5.7109375" style="25" customWidth="1"/>
    <col min="2" max="2" width="75.42578125" customWidth="1"/>
    <col min="3" max="3" width="14.5703125" customWidth="1"/>
    <col min="4" max="4" width="34.7109375" style="24" customWidth="1"/>
    <col min="5" max="5" width="39.7109375" bestFit="1" customWidth="1"/>
    <col min="6" max="6" width="98.7109375" bestFit="1" customWidth="1"/>
    <col min="7" max="7" width="68" bestFit="1" customWidth="1"/>
  </cols>
  <sheetData>
    <row r="2" spans="1:14" ht="15.75" x14ac:dyDescent="0.25">
      <c r="B2" s="625" t="s">
        <v>507</v>
      </c>
      <c r="C2" s="625"/>
    </row>
    <row r="3" spans="1:14" ht="15.75" x14ac:dyDescent="0.25">
      <c r="B3" s="625" t="s">
        <v>540</v>
      </c>
      <c r="C3" s="625"/>
    </row>
    <row r="5" spans="1:14" ht="33" customHeight="1" x14ac:dyDescent="0.25">
      <c r="A5" s="626" t="s">
        <v>464</v>
      </c>
      <c r="B5" s="626"/>
      <c r="C5" s="392"/>
    </row>
    <row r="6" spans="1:14" ht="20.45" customHeight="1" x14ac:dyDescent="0.25">
      <c r="A6" s="115"/>
      <c r="B6" s="115"/>
      <c r="C6" s="115"/>
    </row>
    <row r="7" spans="1:14" ht="25.5" x14ac:dyDescent="0.25">
      <c r="A7" s="137" t="s">
        <v>0</v>
      </c>
      <c r="B7" s="118" t="s">
        <v>78</v>
      </c>
      <c r="C7" s="59"/>
      <c r="D7"/>
    </row>
    <row r="8" spans="1:14" ht="15.75" x14ac:dyDescent="0.25">
      <c r="A8" s="27" t="s">
        <v>80</v>
      </c>
      <c r="B8" s="445" t="s">
        <v>75</v>
      </c>
      <c r="C8" s="24"/>
      <c r="D8" s="47"/>
      <c r="E8" s="48"/>
      <c r="F8" s="48"/>
    </row>
    <row r="9" spans="1:14" ht="15.75" x14ac:dyDescent="0.25">
      <c r="A9" s="27" t="s">
        <v>81</v>
      </c>
      <c r="B9" s="445" t="s">
        <v>82</v>
      </c>
      <c r="C9" s="24"/>
      <c r="D9" s="47"/>
      <c r="E9" s="48"/>
      <c r="F9" s="48"/>
      <c r="N9">
        <f>SUM(N10:N26,N28:N32)</f>
        <v>0</v>
      </c>
    </row>
    <row r="10" spans="1:14" ht="15.75" x14ac:dyDescent="0.25">
      <c r="A10" s="27" t="s">
        <v>83</v>
      </c>
      <c r="B10" s="445" t="s">
        <v>258</v>
      </c>
      <c r="C10" s="24"/>
      <c r="D10" s="47"/>
      <c r="E10" s="48"/>
      <c r="F10" s="48"/>
      <c r="N10" s="327"/>
    </row>
    <row r="11" spans="1:14" ht="15.75" x14ac:dyDescent="0.25">
      <c r="A11" s="27" t="s">
        <v>85</v>
      </c>
      <c r="B11" s="445" t="s">
        <v>9</v>
      </c>
      <c r="C11" s="24"/>
      <c r="D11" s="47"/>
      <c r="E11" s="48"/>
      <c r="F11" s="48"/>
      <c r="N11" s="327"/>
    </row>
    <row r="12" spans="1:14" ht="15.75" x14ac:dyDescent="0.25">
      <c r="A12" s="27" t="s">
        <v>87</v>
      </c>
      <c r="B12" s="445" t="s">
        <v>259</v>
      </c>
      <c r="C12" s="24"/>
      <c r="D12" s="47"/>
      <c r="E12" s="48"/>
      <c r="F12" s="48"/>
      <c r="N12" s="327"/>
    </row>
    <row r="13" spans="1:14" ht="15.75" x14ac:dyDescent="0.25">
      <c r="A13" s="27" t="s">
        <v>84</v>
      </c>
      <c r="B13" s="445" t="s">
        <v>260</v>
      </c>
      <c r="C13" s="24"/>
      <c r="D13" s="47"/>
      <c r="E13" s="48"/>
      <c r="F13" s="48"/>
      <c r="N13" s="327"/>
    </row>
    <row r="14" spans="1:14" ht="15.75" x14ac:dyDescent="0.25">
      <c r="A14" s="27" t="s">
        <v>90</v>
      </c>
      <c r="B14" s="445" t="s">
        <v>27</v>
      </c>
      <c r="C14" s="24"/>
      <c r="D14" s="47"/>
      <c r="E14" s="48"/>
      <c r="F14" s="48"/>
      <c r="N14" s="327"/>
    </row>
    <row r="15" spans="1:14" ht="15.75" x14ac:dyDescent="0.25">
      <c r="A15" s="27" t="s">
        <v>86</v>
      </c>
      <c r="B15" s="446" t="s">
        <v>261</v>
      </c>
      <c r="C15" s="24"/>
      <c r="D15" s="47"/>
      <c r="E15" s="48"/>
      <c r="F15" s="48"/>
      <c r="N15" s="327"/>
    </row>
    <row r="16" spans="1:14" ht="15.75" x14ac:dyDescent="0.25">
      <c r="A16" s="27" t="s">
        <v>93</v>
      </c>
      <c r="B16" s="445" t="s">
        <v>234</v>
      </c>
      <c r="C16" s="24"/>
      <c r="D16" s="47"/>
      <c r="E16" s="48"/>
      <c r="F16" s="48"/>
      <c r="N16" s="327"/>
    </row>
    <row r="17" spans="1:14" ht="15.75" x14ac:dyDescent="0.25">
      <c r="A17" s="27" t="s">
        <v>88</v>
      </c>
      <c r="B17" s="445" t="s">
        <v>381</v>
      </c>
      <c r="C17" s="24"/>
      <c r="D17" s="47"/>
      <c r="E17" s="48"/>
      <c r="F17" s="48"/>
      <c r="N17" s="327"/>
    </row>
    <row r="18" spans="1:14" ht="15.75" x14ac:dyDescent="0.25">
      <c r="A18" s="27">
        <v>11</v>
      </c>
      <c r="B18" s="445" t="s">
        <v>16</v>
      </c>
      <c r="C18" s="24"/>
      <c r="D18" s="47"/>
      <c r="E18" s="48"/>
      <c r="F18" s="48"/>
      <c r="N18" s="327"/>
    </row>
    <row r="19" spans="1:14" ht="15.75" x14ac:dyDescent="0.25">
      <c r="A19" s="27">
        <v>12</v>
      </c>
      <c r="B19" s="445" t="s">
        <v>18</v>
      </c>
      <c r="C19" s="24"/>
      <c r="D19" s="47"/>
      <c r="E19" s="48"/>
      <c r="F19" s="48"/>
      <c r="N19" s="327"/>
    </row>
    <row r="20" spans="1:14" ht="17.25" customHeight="1" x14ac:dyDescent="0.25">
      <c r="A20" s="27">
        <v>13</v>
      </c>
      <c r="B20" s="445" t="s">
        <v>400</v>
      </c>
      <c r="C20" s="24"/>
      <c r="D20" s="47"/>
      <c r="E20" s="48"/>
      <c r="F20" s="48"/>
      <c r="N20" s="327"/>
    </row>
    <row r="21" spans="1:14" ht="15.75" x14ac:dyDescent="0.25">
      <c r="A21" s="27">
        <v>14</v>
      </c>
      <c r="B21" s="445" t="s">
        <v>401</v>
      </c>
      <c r="C21" s="24"/>
      <c r="D21" s="47"/>
      <c r="E21" s="48"/>
      <c r="F21" s="48"/>
      <c r="N21" s="327"/>
    </row>
    <row r="22" spans="1:14" ht="31.5" x14ac:dyDescent="0.25">
      <c r="A22" s="27">
        <v>15</v>
      </c>
      <c r="B22" s="445" t="s">
        <v>449</v>
      </c>
      <c r="C22" s="24"/>
      <c r="D22" s="47"/>
      <c r="E22" s="48"/>
      <c r="F22" s="48"/>
      <c r="N22" s="327"/>
    </row>
    <row r="23" spans="1:14" ht="15.75" x14ac:dyDescent="0.25">
      <c r="A23" s="27">
        <v>16</v>
      </c>
      <c r="B23" s="445" t="s">
        <v>263</v>
      </c>
      <c r="C23" s="24"/>
      <c r="D23" s="47"/>
      <c r="E23" s="48"/>
      <c r="F23" s="48"/>
      <c r="N23" s="327"/>
    </row>
    <row r="24" spans="1:14" ht="15.75" x14ac:dyDescent="0.25">
      <c r="A24" s="27">
        <v>17</v>
      </c>
      <c r="B24" s="445" t="s">
        <v>230</v>
      </c>
      <c r="C24" s="24"/>
      <c r="D24" s="47"/>
      <c r="E24" s="48"/>
      <c r="F24" s="48"/>
      <c r="N24" s="327"/>
    </row>
    <row r="25" spans="1:14" ht="15.75" x14ac:dyDescent="0.25">
      <c r="A25" s="27">
        <v>18</v>
      </c>
      <c r="B25" s="445" t="s">
        <v>253</v>
      </c>
      <c r="C25" s="24"/>
      <c r="D25" s="47"/>
      <c r="E25" s="48"/>
      <c r="F25" s="48"/>
      <c r="N25" s="327"/>
    </row>
    <row r="26" spans="1:14" ht="15.75" x14ac:dyDescent="0.25">
      <c r="A26" s="27">
        <v>19</v>
      </c>
      <c r="B26" s="445" t="s">
        <v>254</v>
      </c>
      <c r="C26" s="24"/>
      <c r="D26" s="47"/>
      <c r="E26" s="48"/>
      <c r="F26" s="48"/>
      <c r="N26" s="327"/>
    </row>
    <row r="27" spans="1:14" ht="15.75" x14ac:dyDescent="0.25">
      <c r="A27" s="27">
        <v>20</v>
      </c>
      <c r="B27" s="445" t="s">
        <v>69</v>
      </c>
      <c r="C27" s="24"/>
      <c r="D27" s="47"/>
      <c r="E27" s="48"/>
      <c r="F27" s="48"/>
      <c r="N27" s="327"/>
    </row>
    <row r="28" spans="1:14" ht="15.75" x14ac:dyDescent="0.25">
      <c r="A28" s="27">
        <v>21</v>
      </c>
      <c r="B28" s="445" t="s">
        <v>264</v>
      </c>
      <c r="C28" s="24"/>
      <c r="D28" s="47"/>
      <c r="E28" s="48"/>
      <c r="F28" s="48"/>
      <c r="N28" s="327"/>
    </row>
    <row r="29" spans="1:14" ht="15.75" x14ac:dyDescent="0.25">
      <c r="A29" s="27">
        <v>22</v>
      </c>
      <c r="B29" s="445" t="s">
        <v>265</v>
      </c>
      <c r="C29" s="24"/>
      <c r="D29" s="47"/>
      <c r="E29" s="48"/>
      <c r="F29" s="48"/>
      <c r="N29" s="327"/>
    </row>
    <row r="30" spans="1:14" ht="15.75" x14ac:dyDescent="0.25">
      <c r="A30" s="27">
        <v>23</v>
      </c>
      <c r="B30" s="445" t="s">
        <v>151</v>
      </c>
      <c r="C30" s="24"/>
      <c r="D30" s="47"/>
      <c r="E30" s="48"/>
      <c r="F30" s="48"/>
      <c r="N30" s="327"/>
    </row>
    <row r="31" spans="1:14" ht="15.75" x14ac:dyDescent="0.25">
      <c r="A31" s="27">
        <v>24</v>
      </c>
      <c r="B31" s="445" t="s">
        <v>402</v>
      </c>
      <c r="C31" s="24"/>
      <c r="D31" s="47"/>
      <c r="E31" s="48"/>
      <c r="F31" s="48"/>
      <c r="N31" s="327"/>
    </row>
    <row r="32" spans="1:14" ht="15.75" x14ac:dyDescent="0.25">
      <c r="A32" s="27">
        <v>25</v>
      </c>
      <c r="B32" s="445" t="s">
        <v>266</v>
      </c>
      <c r="C32" s="24"/>
      <c r="D32" s="47"/>
      <c r="E32" s="48"/>
      <c r="F32" s="48"/>
      <c r="N32" s="327"/>
    </row>
    <row r="33" spans="5:7" ht="15.75" x14ac:dyDescent="0.25">
      <c r="E33" s="47"/>
      <c r="F33" s="49"/>
      <c r="G33" s="49"/>
    </row>
    <row r="34" spans="5:7" ht="15.75" x14ac:dyDescent="0.25">
      <c r="E34" s="47"/>
      <c r="F34" s="48"/>
      <c r="G34" s="48"/>
    </row>
    <row r="35" spans="5:7" ht="15.75" x14ac:dyDescent="0.25">
      <c r="E35" s="47"/>
      <c r="F35" s="48"/>
      <c r="G35" s="48"/>
    </row>
    <row r="36" spans="5:7" ht="15.75" x14ac:dyDescent="0.25">
      <c r="E36" s="47"/>
      <c r="F36" s="48"/>
      <c r="G36" s="48"/>
    </row>
    <row r="37" spans="5:7" ht="15.75" x14ac:dyDescent="0.25">
      <c r="E37" s="47"/>
      <c r="F37" s="48"/>
      <c r="G37" s="48"/>
    </row>
    <row r="38" spans="5:7" ht="15.75" x14ac:dyDescent="0.25">
      <c r="E38" s="47"/>
      <c r="F38" s="48"/>
      <c r="G38" s="48"/>
    </row>
    <row r="39" spans="5:7" ht="15.75" x14ac:dyDescent="0.25">
      <c r="E39" s="47"/>
      <c r="F39" s="48"/>
      <c r="G39" s="48"/>
    </row>
    <row r="40" spans="5:7" ht="15.75" x14ac:dyDescent="0.25">
      <c r="E40" s="47"/>
      <c r="F40" s="48"/>
      <c r="G40" s="48"/>
    </row>
    <row r="41" spans="5:7" ht="15.75" x14ac:dyDescent="0.25">
      <c r="E41" s="47"/>
      <c r="F41" s="48"/>
      <c r="G41" s="48"/>
    </row>
    <row r="42" spans="5:7" ht="15.75" x14ac:dyDescent="0.25">
      <c r="E42" s="47"/>
      <c r="F42" s="48"/>
      <c r="G42" s="48"/>
    </row>
    <row r="43" spans="5:7" ht="15.75" x14ac:dyDescent="0.25">
      <c r="E43" s="47"/>
      <c r="F43" s="48"/>
      <c r="G43" s="48"/>
    </row>
    <row r="44" spans="5:7" ht="15.75" x14ac:dyDescent="0.25">
      <c r="E44" s="47"/>
      <c r="F44" s="48"/>
      <c r="G44" s="48"/>
    </row>
    <row r="45" spans="5:7" ht="15.75" x14ac:dyDescent="0.25">
      <c r="E45" s="47"/>
      <c r="F45" s="48"/>
      <c r="G45" s="48"/>
    </row>
    <row r="46" spans="5:7" ht="15.75" x14ac:dyDescent="0.25">
      <c r="E46" s="47"/>
      <c r="F46" s="48"/>
      <c r="G46" s="48"/>
    </row>
    <row r="47" spans="5:7" ht="15.75" x14ac:dyDescent="0.25">
      <c r="E47" s="47"/>
      <c r="F47" s="48"/>
      <c r="G47" s="48"/>
    </row>
    <row r="48" spans="5:7" ht="15.75" x14ac:dyDescent="0.25">
      <c r="E48" s="47"/>
      <c r="F48" s="48"/>
      <c r="G48" s="48"/>
    </row>
    <row r="49" spans="5:7" ht="15.75" x14ac:dyDescent="0.25">
      <c r="E49" s="47"/>
      <c r="F49" s="48"/>
      <c r="G49" s="48"/>
    </row>
    <row r="50" spans="5:7" ht="15.75" x14ac:dyDescent="0.25">
      <c r="E50" s="47"/>
      <c r="F50" s="48"/>
      <c r="G50" s="48"/>
    </row>
    <row r="51" spans="5:7" ht="15.75" x14ac:dyDescent="0.25">
      <c r="E51" s="47"/>
      <c r="F51" s="48"/>
      <c r="G51" s="48"/>
    </row>
    <row r="52" spans="5:7" ht="15.75" x14ac:dyDescent="0.25">
      <c r="E52" s="47"/>
      <c r="F52" s="48"/>
      <c r="G52" s="48"/>
    </row>
    <row r="53" spans="5:7" ht="15.75" x14ac:dyDescent="0.25">
      <c r="E53" s="47"/>
      <c r="F53" s="48"/>
      <c r="G53" s="48"/>
    </row>
    <row r="54" spans="5:7" ht="15.75" x14ac:dyDescent="0.25">
      <c r="E54" s="47"/>
      <c r="F54" s="48"/>
      <c r="G54" s="48"/>
    </row>
    <row r="55" spans="5:7" ht="15.75" x14ac:dyDescent="0.25">
      <c r="E55" s="50"/>
      <c r="F55" s="48"/>
      <c r="G55" s="48"/>
    </row>
    <row r="56" spans="5:7" ht="15.75" x14ac:dyDescent="0.25">
      <c r="E56" s="50"/>
      <c r="F56" s="48"/>
      <c r="G56" s="48"/>
    </row>
    <row r="57" spans="5:7" ht="15.75" x14ac:dyDescent="0.25">
      <c r="E57" s="50"/>
      <c r="F57" s="48"/>
      <c r="G57" s="48"/>
    </row>
    <row r="58" spans="5:7" ht="15.75" x14ac:dyDescent="0.25">
      <c r="E58" s="50"/>
      <c r="F58" s="48"/>
      <c r="G58" s="48"/>
    </row>
    <row r="59" spans="5:7" ht="15.75" x14ac:dyDescent="0.25">
      <c r="E59" s="50"/>
      <c r="F59" s="48"/>
      <c r="G59" s="48"/>
    </row>
    <row r="60" spans="5:7" ht="15.75" x14ac:dyDescent="0.25">
      <c r="E60" s="50"/>
      <c r="F60" s="51"/>
      <c r="G60" s="51"/>
    </row>
    <row r="61" spans="5:7" x14ac:dyDescent="0.25">
      <c r="E61" s="52"/>
      <c r="F61" s="52"/>
      <c r="G61" s="52"/>
    </row>
    <row r="62" spans="5:7" x14ac:dyDescent="0.25">
      <c r="E62" s="52"/>
      <c r="F62" s="52"/>
      <c r="G62" s="52"/>
    </row>
  </sheetData>
  <mergeCells count="3">
    <mergeCell ref="B2:C2"/>
    <mergeCell ref="B3:C3"/>
    <mergeCell ref="A5:B5"/>
  </mergeCells>
  <pageMargins left="0.7" right="0.7" top="0.75" bottom="0.75" header="0.3" footer="0.3"/>
  <pageSetup paperSize="9" fitToHeight="0" orientation="portrait"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pageSetUpPr fitToPage="1"/>
  </sheetPr>
  <dimension ref="A2:N35"/>
  <sheetViews>
    <sheetView zoomScaleNormal="100" workbookViewId="0">
      <selection activeCell="B3" sqref="B3"/>
    </sheetView>
  </sheetViews>
  <sheetFormatPr defaultRowHeight="15" x14ac:dyDescent="0.25"/>
  <cols>
    <col min="1" max="1" width="6.140625" style="25" customWidth="1"/>
    <col min="2" max="2" width="68.5703125" customWidth="1"/>
    <col min="3" max="3" width="9.5703125" bestFit="1" customWidth="1"/>
  </cols>
  <sheetData>
    <row r="2" spans="1:14" x14ac:dyDescent="0.25">
      <c r="B2" s="491" t="s">
        <v>508</v>
      </c>
    </row>
    <row r="3" spans="1:14" x14ac:dyDescent="0.25">
      <c r="B3" s="491" t="s">
        <v>540</v>
      </c>
    </row>
    <row r="5" spans="1:14" ht="39" customHeight="1" x14ac:dyDescent="0.25">
      <c r="A5" s="626" t="s">
        <v>445</v>
      </c>
      <c r="B5" s="626"/>
      <c r="C5" s="34"/>
    </row>
    <row r="6" spans="1:14" ht="24" customHeight="1" x14ac:dyDescent="0.25">
      <c r="A6" s="115"/>
      <c r="B6" s="115"/>
      <c r="C6" s="34"/>
    </row>
    <row r="7" spans="1:14" ht="31.5" x14ac:dyDescent="0.25">
      <c r="A7" s="118" t="s">
        <v>0</v>
      </c>
      <c r="B7" s="118" t="s">
        <v>1</v>
      </c>
      <c r="E7" s="58"/>
    </row>
    <row r="8" spans="1:14" ht="15.75" x14ac:dyDescent="0.25">
      <c r="A8" s="33" t="s">
        <v>80</v>
      </c>
      <c r="B8" s="484" t="s">
        <v>4</v>
      </c>
    </row>
    <row r="9" spans="1:14" ht="15.75" x14ac:dyDescent="0.25">
      <c r="A9" s="33" t="s">
        <v>81</v>
      </c>
      <c r="B9" s="484" t="s">
        <v>5</v>
      </c>
    </row>
    <row r="10" spans="1:14" ht="15.75" x14ac:dyDescent="0.25">
      <c r="A10" s="33">
        <v>3</v>
      </c>
      <c r="B10" s="484" t="s">
        <v>77</v>
      </c>
      <c r="N10" s="327"/>
    </row>
    <row r="11" spans="1:14" ht="16.5" customHeight="1" x14ac:dyDescent="0.25">
      <c r="A11" s="33">
        <v>4</v>
      </c>
      <c r="B11" s="484" t="s">
        <v>236</v>
      </c>
      <c r="N11" s="327"/>
    </row>
    <row r="12" spans="1:14" ht="15.75" x14ac:dyDescent="0.25">
      <c r="A12" s="33">
        <v>5</v>
      </c>
      <c r="B12" s="484" t="s">
        <v>13</v>
      </c>
      <c r="N12" s="327"/>
    </row>
    <row r="13" spans="1:14" ht="15.75" x14ac:dyDescent="0.25">
      <c r="A13" s="33">
        <v>6</v>
      </c>
      <c r="B13" s="484" t="s">
        <v>262</v>
      </c>
      <c r="N13" s="327"/>
    </row>
    <row r="14" spans="1:14" ht="15.75" x14ac:dyDescent="0.25">
      <c r="A14" s="33">
        <v>7</v>
      </c>
      <c r="B14" s="484" t="s">
        <v>233</v>
      </c>
      <c r="N14" s="327"/>
    </row>
    <row r="15" spans="1:14" ht="15.75" x14ac:dyDescent="0.25">
      <c r="A15" s="33">
        <v>8</v>
      </c>
      <c r="B15" s="484" t="s">
        <v>108</v>
      </c>
      <c r="N15" s="327"/>
    </row>
    <row r="16" spans="1:14" ht="15.75" x14ac:dyDescent="0.25">
      <c r="A16" s="33">
        <v>9</v>
      </c>
      <c r="B16" s="484" t="s">
        <v>246</v>
      </c>
      <c r="N16" s="327"/>
    </row>
    <row r="17" spans="1:14" ht="15.75" x14ac:dyDescent="0.25">
      <c r="A17" s="33">
        <v>10</v>
      </c>
      <c r="B17" s="484" t="s">
        <v>255</v>
      </c>
      <c r="N17" s="327"/>
    </row>
    <row r="18" spans="1:14" ht="31.5" x14ac:dyDescent="0.25">
      <c r="A18" s="33">
        <v>11</v>
      </c>
      <c r="B18" s="105" t="s">
        <v>146</v>
      </c>
      <c r="C18" s="451"/>
      <c r="N18" s="327"/>
    </row>
    <row r="19" spans="1:14" ht="18" customHeight="1" x14ac:dyDescent="0.25">
      <c r="A19" s="33">
        <v>12</v>
      </c>
      <c r="B19" s="484" t="s">
        <v>50</v>
      </c>
      <c r="N19" s="327"/>
    </row>
    <row r="20" spans="1:14" ht="15.75" x14ac:dyDescent="0.25">
      <c r="A20" s="33">
        <v>13</v>
      </c>
      <c r="B20" s="484" t="s">
        <v>20</v>
      </c>
      <c r="N20" s="327"/>
    </row>
    <row r="21" spans="1:14" ht="15.75" x14ac:dyDescent="0.25">
      <c r="A21" s="33">
        <v>14</v>
      </c>
      <c r="B21" s="484" t="s">
        <v>160</v>
      </c>
      <c r="N21" s="327"/>
    </row>
    <row r="22" spans="1:14" ht="15.75" x14ac:dyDescent="0.25">
      <c r="A22" s="33">
        <v>15</v>
      </c>
      <c r="B22" s="484" t="s">
        <v>61</v>
      </c>
      <c r="N22" s="327"/>
    </row>
    <row r="23" spans="1:14" ht="15.75" x14ac:dyDescent="0.25">
      <c r="A23" s="33">
        <v>16</v>
      </c>
      <c r="B23" s="484" t="s">
        <v>22</v>
      </c>
      <c r="N23" s="327"/>
    </row>
    <row r="24" spans="1:14" ht="15.75" x14ac:dyDescent="0.25">
      <c r="A24" s="33">
        <v>17</v>
      </c>
      <c r="B24" s="484" t="s">
        <v>23</v>
      </c>
      <c r="N24" s="327"/>
    </row>
    <row r="25" spans="1:14" ht="15.75" x14ac:dyDescent="0.25">
      <c r="A25" s="33">
        <v>18</v>
      </c>
      <c r="B25" s="484" t="s">
        <v>62</v>
      </c>
      <c r="N25" s="327"/>
    </row>
    <row r="26" spans="1:14" ht="15.75" x14ac:dyDescent="0.25">
      <c r="A26" s="33">
        <v>19</v>
      </c>
      <c r="B26" s="484" t="s">
        <v>206</v>
      </c>
      <c r="N26" s="327"/>
    </row>
    <row r="27" spans="1:14" ht="15.75" x14ac:dyDescent="0.25">
      <c r="A27" s="33">
        <v>20</v>
      </c>
      <c r="B27" s="484" t="s">
        <v>268</v>
      </c>
      <c r="N27" s="327"/>
    </row>
    <row r="28" spans="1:14" ht="15.75" x14ac:dyDescent="0.25">
      <c r="A28" s="33">
        <v>21</v>
      </c>
      <c r="B28" s="484" t="s">
        <v>48</v>
      </c>
    </row>
    <row r="29" spans="1:14" ht="15.75" x14ac:dyDescent="0.25">
      <c r="A29" s="33">
        <v>22</v>
      </c>
      <c r="B29" s="484" t="s">
        <v>79</v>
      </c>
    </row>
    <row r="30" spans="1:14" ht="15.75" x14ac:dyDescent="0.25">
      <c r="A30" s="33">
        <v>23</v>
      </c>
      <c r="B30" s="484" t="s">
        <v>161</v>
      </c>
    </row>
    <row r="31" spans="1:14" ht="15.75" x14ac:dyDescent="0.25">
      <c r="A31" s="33">
        <v>24</v>
      </c>
      <c r="B31" s="484" t="s">
        <v>63</v>
      </c>
    </row>
    <row r="32" spans="1:14" ht="15.75" x14ac:dyDescent="0.25">
      <c r="A32" s="33">
        <v>25</v>
      </c>
      <c r="B32" s="484" t="s">
        <v>67</v>
      </c>
    </row>
    <row r="33" spans="1:2" ht="15.75" x14ac:dyDescent="0.25">
      <c r="A33" s="33">
        <v>26</v>
      </c>
      <c r="B33" s="484" t="s">
        <v>154</v>
      </c>
    </row>
    <row r="34" spans="1:2" ht="15.75" x14ac:dyDescent="0.25">
      <c r="A34" s="33">
        <v>27</v>
      </c>
      <c r="B34" s="484" t="s">
        <v>156</v>
      </c>
    </row>
    <row r="35" spans="1:2" ht="15.75" x14ac:dyDescent="0.25">
      <c r="A35" s="444"/>
      <c r="B35" s="1"/>
    </row>
  </sheetData>
  <mergeCells count="1">
    <mergeCell ref="A5:B5"/>
  </mergeCells>
  <pageMargins left="0.7" right="0.7" top="0.75" bottom="0.75" header="0.3" footer="0.3"/>
  <pageSetup paperSize="9" fitToHeight="0"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pageSetUpPr fitToPage="1"/>
  </sheetPr>
  <dimension ref="A2:I51"/>
  <sheetViews>
    <sheetView topLeftCell="A22" workbookViewId="0">
      <selection activeCell="C3" sqref="C3"/>
    </sheetView>
  </sheetViews>
  <sheetFormatPr defaultRowHeight="15" x14ac:dyDescent="0.25"/>
  <cols>
    <col min="1" max="1" width="7.42578125" style="244" bestFit="1" customWidth="1"/>
    <col min="2" max="2" width="8.140625" style="244" bestFit="1" customWidth="1"/>
    <col min="3" max="3" width="69.42578125" customWidth="1"/>
    <col min="6" max="6" width="7.5703125" bestFit="1" customWidth="1"/>
    <col min="7" max="7" width="6.42578125" bestFit="1" customWidth="1"/>
    <col min="8" max="8" width="62.42578125" style="77" bestFit="1" customWidth="1"/>
  </cols>
  <sheetData>
    <row r="2" spans="1:9" ht="15.75" x14ac:dyDescent="0.25">
      <c r="C2" s="79" t="s">
        <v>472</v>
      </c>
    </row>
    <row r="3" spans="1:9" ht="15.75" x14ac:dyDescent="0.25">
      <c r="C3" s="79" t="s">
        <v>535</v>
      </c>
    </row>
    <row r="4" spans="1:9" ht="16.149999999999999" customHeight="1" x14ac:dyDescent="0.25"/>
    <row r="5" spans="1:9" ht="57" customHeight="1" x14ac:dyDescent="0.25">
      <c r="A5" s="524" t="s">
        <v>473</v>
      </c>
      <c r="B5" s="524"/>
      <c r="C5" s="524"/>
    </row>
    <row r="6" spans="1:9" ht="15.75" x14ac:dyDescent="0.25">
      <c r="A6" s="230"/>
      <c r="B6" s="230"/>
      <c r="C6" s="170"/>
    </row>
    <row r="7" spans="1:9" s="184" customFormat="1" ht="15.75" x14ac:dyDescent="0.25">
      <c r="A7" s="525" t="s">
        <v>0</v>
      </c>
      <c r="B7" s="525" t="s">
        <v>238</v>
      </c>
      <c r="C7" s="526" t="s">
        <v>228</v>
      </c>
      <c r="F7" s="79"/>
      <c r="H7" s="185"/>
    </row>
    <row r="8" spans="1:9" x14ac:dyDescent="0.25">
      <c r="A8" s="525"/>
      <c r="B8" s="525"/>
      <c r="C8" s="526"/>
      <c r="I8" s="78"/>
    </row>
    <row r="9" spans="1:9" ht="15.75" customHeight="1" x14ac:dyDescent="0.25">
      <c r="A9" s="122">
        <v>1</v>
      </c>
      <c r="B9" s="122" t="s">
        <v>80</v>
      </c>
      <c r="C9" s="148" t="s">
        <v>76</v>
      </c>
      <c r="I9" s="78"/>
    </row>
    <row r="10" spans="1:9" ht="15.75" x14ac:dyDescent="0.25">
      <c r="A10" s="122">
        <v>2</v>
      </c>
      <c r="B10" s="122" t="s">
        <v>81</v>
      </c>
      <c r="C10" s="148" t="s">
        <v>82</v>
      </c>
      <c r="I10" s="78"/>
    </row>
    <row r="11" spans="1:9" ht="15.75" x14ac:dyDescent="0.25">
      <c r="A11" s="122">
        <v>3</v>
      </c>
      <c r="B11" s="122" t="s">
        <v>84</v>
      </c>
      <c r="C11" s="148" t="s">
        <v>4</v>
      </c>
      <c r="I11" s="78"/>
    </row>
    <row r="12" spans="1:9" ht="15.75" x14ac:dyDescent="0.25">
      <c r="A12" s="122">
        <v>4</v>
      </c>
      <c r="B12" s="122" t="s">
        <v>88</v>
      </c>
      <c r="C12" s="148" t="s">
        <v>77</v>
      </c>
      <c r="I12" s="78"/>
    </row>
    <row r="13" spans="1:9" ht="15.75" x14ac:dyDescent="0.25">
      <c r="A13" s="122">
        <v>5</v>
      </c>
      <c r="B13" s="122" t="s">
        <v>98</v>
      </c>
      <c r="C13" s="148" t="s">
        <v>237</v>
      </c>
      <c r="I13" s="78"/>
    </row>
    <row r="14" spans="1:9" ht="15.75" x14ac:dyDescent="0.25">
      <c r="A14" s="122">
        <v>6</v>
      </c>
      <c r="B14" s="122" t="s">
        <v>89</v>
      </c>
      <c r="C14" s="148" t="s">
        <v>9</v>
      </c>
      <c r="I14" s="78"/>
    </row>
    <row r="15" spans="1:9" ht="15.75" x14ac:dyDescent="0.25">
      <c r="A15" s="122">
        <v>7</v>
      </c>
      <c r="B15" s="122" t="s">
        <v>91</v>
      </c>
      <c r="C15" s="148" t="s">
        <v>236</v>
      </c>
      <c r="I15" s="78"/>
    </row>
    <row r="16" spans="1:9" ht="15.75" x14ac:dyDescent="0.25">
      <c r="A16" s="122">
        <v>8</v>
      </c>
      <c r="B16" s="122" t="s">
        <v>92</v>
      </c>
      <c r="C16" s="148" t="s">
        <v>235</v>
      </c>
      <c r="I16" s="78"/>
    </row>
    <row r="17" spans="1:9" ht="15.75" x14ac:dyDescent="0.25">
      <c r="A17" s="122">
        <v>9</v>
      </c>
      <c r="B17" s="122" t="s">
        <v>94</v>
      </c>
      <c r="C17" s="148" t="s">
        <v>95</v>
      </c>
      <c r="I17" s="78"/>
    </row>
    <row r="18" spans="1:9" ht="15.75" x14ac:dyDescent="0.25">
      <c r="A18" s="122">
        <v>10</v>
      </c>
      <c r="B18" s="122" t="s">
        <v>96</v>
      </c>
      <c r="C18" s="148" t="s">
        <v>27</v>
      </c>
      <c r="I18" s="78"/>
    </row>
    <row r="19" spans="1:9" ht="15.75" x14ac:dyDescent="0.25">
      <c r="A19" s="122">
        <v>11</v>
      </c>
      <c r="B19" s="122" t="s">
        <v>97</v>
      </c>
      <c r="C19" s="148" t="s">
        <v>12</v>
      </c>
      <c r="I19" s="78"/>
    </row>
    <row r="20" spans="1:9" ht="15.75" x14ac:dyDescent="0.25">
      <c r="A20" s="122">
        <v>12</v>
      </c>
      <c r="B20" s="122" t="s">
        <v>99</v>
      </c>
      <c r="C20" s="148" t="s">
        <v>234</v>
      </c>
      <c r="I20" s="78"/>
    </row>
    <row r="21" spans="1:9" ht="15.75" x14ac:dyDescent="0.25">
      <c r="A21" s="122">
        <v>13</v>
      </c>
      <c r="B21" s="122" t="s">
        <v>120</v>
      </c>
      <c r="C21" s="148" t="s">
        <v>44</v>
      </c>
      <c r="I21" s="78"/>
    </row>
    <row r="22" spans="1:9" ht="15.75" x14ac:dyDescent="0.25">
      <c r="A22" s="122">
        <v>14</v>
      </c>
      <c r="B22" s="122" t="s">
        <v>100</v>
      </c>
      <c r="C22" s="148" t="s">
        <v>13</v>
      </c>
      <c r="I22" s="78"/>
    </row>
    <row r="23" spans="1:9" ht="15.75" x14ac:dyDescent="0.25">
      <c r="A23" s="122">
        <v>15</v>
      </c>
      <c r="B23" s="122" t="s">
        <v>105</v>
      </c>
      <c r="C23" s="148" t="s">
        <v>233</v>
      </c>
      <c r="I23" s="78"/>
    </row>
    <row r="24" spans="1:9" ht="15.75" x14ac:dyDescent="0.25">
      <c r="A24" s="122">
        <v>16</v>
      </c>
      <c r="B24" s="122" t="s">
        <v>106</v>
      </c>
      <c r="C24" s="148" t="s">
        <v>16</v>
      </c>
      <c r="I24" s="78"/>
    </row>
    <row r="25" spans="1:9" ht="15.75" x14ac:dyDescent="0.25">
      <c r="A25" s="122">
        <v>17</v>
      </c>
      <c r="B25" s="122" t="s">
        <v>109</v>
      </c>
      <c r="C25" s="148" t="s">
        <v>232</v>
      </c>
      <c r="I25" s="78"/>
    </row>
    <row r="26" spans="1:9" ht="15.75" x14ac:dyDescent="0.25">
      <c r="A26" s="122">
        <v>18</v>
      </c>
      <c r="B26" s="122" t="s">
        <v>110</v>
      </c>
      <c r="C26" s="148" t="s">
        <v>111</v>
      </c>
      <c r="I26" s="78"/>
    </row>
    <row r="27" spans="1:9" ht="31.5" x14ac:dyDescent="0.25">
      <c r="A27" s="122">
        <v>19</v>
      </c>
      <c r="B27" s="122" t="s">
        <v>227</v>
      </c>
      <c r="C27" s="91" t="s">
        <v>146</v>
      </c>
      <c r="D27" s="450"/>
      <c r="I27" s="78"/>
    </row>
    <row r="28" spans="1:9" ht="15.75" x14ac:dyDescent="0.25">
      <c r="A28" s="122">
        <v>20</v>
      </c>
      <c r="B28" s="122" t="s">
        <v>226</v>
      </c>
      <c r="C28" s="148" t="s">
        <v>18</v>
      </c>
      <c r="I28" s="78"/>
    </row>
    <row r="29" spans="1:9" ht="15.75" x14ac:dyDescent="0.25">
      <c r="A29" s="122">
        <v>21</v>
      </c>
      <c r="B29" s="122" t="s">
        <v>131</v>
      </c>
      <c r="C29" s="148" t="s">
        <v>160</v>
      </c>
      <c r="I29" s="78"/>
    </row>
    <row r="30" spans="1:9" ht="15.75" x14ac:dyDescent="0.25">
      <c r="A30" s="122">
        <v>22</v>
      </c>
      <c r="B30" s="122" t="s">
        <v>132</v>
      </c>
      <c r="C30" s="148" t="s">
        <v>61</v>
      </c>
      <c r="I30" s="78"/>
    </row>
    <row r="31" spans="1:9" ht="15.75" x14ac:dyDescent="0.25">
      <c r="A31" s="122">
        <v>23</v>
      </c>
      <c r="B31" s="122" t="s">
        <v>114</v>
      </c>
      <c r="C31" s="148" t="s">
        <v>208</v>
      </c>
      <c r="I31" s="78"/>
    </row>
    <row r="32" spans="1:9" ht="15.75" x14ac:dyDescent="0.25">
      <c r="A32" s="122">
        <v>24</v>
      </c>
      <c r="B32" s="122" t="s">
        <v>115</v>
      </c>
      <c r="C32" s="148" t="s">
        <v>51</v>
      </c>
      <c r="I32" s="78"/>
    </row>
    <row r="33" spans="1:9" ht="15.75" x14ac:dyDescent="0.25">
      <c r="A33" s="122">
        <v>25</v>
      </c>
      <c r="B33" s="122" t="s">
        <v>116</v>
      </c>
      <c r="C33" s="148" t="s">
        <v>22</v>
      </c>
      <c r="I33" s="78"/>
    </row>
    <row r="34" spans="1:9" ht="15.75" x14ac:dyDescent="0.25">
      <c r="A34" s="122">
        <v>26</v>
      </c>
      <c r="B34" s="122" t="s">
        <v>117</v>
      </c>
      <c r="C34" s="148" t="s">
        <v>23</v>
      </c>
      <c r="I34" s="78"/>
    </row>
    <row r="35" spans="1:9" ht="31.5" x14ac:dyDescent="0.25">
      <c r="A35" s="122">
        <v>27</v>
      </c>
      <c r="B35" s="122" t="s">
        <v>119</v>
      </c>
      <c r="C35" s="501" t="s">
        <v>448</v>
      </c>
      <c r="I35" s="78"/>
    </row>
    <row r="36" spans="1:9" ht="15.75" x14ac:dyDescent="0.25">
      <c r="A36" s="122">
        <v>28</v>
      </c>
      <c r="B36" s="122" t="s">
        <v>133</v>
      </c>
      <c r="C36" s="148" t="s">
        <v>206</v>
      </c>
      <c r="I36" s="78"/>
    </row>
    <row r="37" spans="1:9" ht="15.75" x14ac:dyDescent="0.25">
      <c r="A37" s="122">
        <v>29</v>
      </c>
      <c r="B37" s="122" t="s">
        <v>134</v>
      </c>
      <c r="C37" s="148" t="s">
        <v>231</v>
      </c>
      <c r="I37" s="78"/>
    </row>
    <row r="38" spans="1:9" ht="15.75" x14ac:dyDescent="0.25">
      <c r="A38" s="122">
        <v>30</v>
      </c>
      <c r="B38" s="122" t="s">
        <v>121</v>
      </c>
      <c r="C38" s="148" t="s">
        <v>230</v>
      </c>
      <c r="I38" s="78"/>
    </row>
    <row r="39" spans="1:9" ht="15.75" x14ac:dyDescent="0.25">
      <c r="A39" s="122">
        <v>31</v>
      </c>
      <c r="B39" s="122" t="s">
        <v>135</v>
      </c>
      <c r="C39" s="148" t="s">
        <v>149</v>
      </c>
      <c r="I39" s="78"/>
    </row>
    <row r="40" spans="1:9" ht="15.75" x14ac:dyDescent="0.25">
      <c r="A40" s="122">
        <v>32</v>
      </c>
      <c r="B40" s="122" t="s">
        <v>122</v>
      </c>
      <c r="C40" s="148" t="s">
        <v>48</v>
      </c>
      <c r="I40" s="78"/>
    </row>
    <row r="41" spans="1:9" ht="15.75" x14ac:dyDescent="0.25">
      <c r="A41" s="122">
        <v>33</v>
      </c>
      <c r="B41" s="122" t="s">
        <v>123</v>
      </c>
      <c r="C41" s="148" t="s">
        <v>53</v>
      </c>
      <c r="I41" s="78"/>
    </row>
    <row r="42" spans="1:9" ht="15.75" x14ac:dyDescent="0.25">
      <c r="A42" s="122">
        <v>34</v>
      </c>
      <c r="B42" s="122" t="s">
        <v>125</v>
      </c>
      <c r="C42" s="148" t="s">
        <v>69</v>
      </c>
      <c r="I42" s="78"/>
    </row>
    <row r="43" spans="1:9" ht="15.75" x14ac:dyDescent="0.25">
      <c r="A43" s="122">
        <v>35</v>
      </c>
      <c r="B43" s="122" t="s">
        <v>137</v>
      </c>
      <c r="C43" s="148" t="s">
        <v>161</v>
      </c>
      <c r="I43" s="78"/>
    </row>
    <row r="44" spans="1:9" ht="15.75" x14ac:dyDescent="0.25">
      <c r="A44" s="122">
        <v>36</v>
      </c>
      <c r="B44" s="122" t="s">
        <v>138</v>
      </c>
      <c r="C44" s="148" t="s">
        <v>63</v>
      </c>
      <c r="I44" s="78"/>
    </row>
    <row r="45" spans="1:9" ht="15.75" x14ac:dyDescent="0.25">
      <c r="A45" s="122">
        <v>37</v>
      </c>
      <c r="B45" s="122" t="s">
        <v>140</v>
      </c>
      <c r="C45" s="148" t="s">
        <v>72</v>
      </c>
      <c r="I45" s="78"/>
    </row>
    <row r="46" spans="1:9" ht="15.75" x14ac:dyDescent="0.25">
      <c r="A46" s="122">
        <v>38</v>
      </c>
      <c r="B46" s="122" t="s">
        <v>127</v>
      </c>
      <c r="C46" s="148" t="s">
        <v>71</v>
      </c>
      <c r="I46" s="78"/>
    </row>
    <row r="47" spans="1:9" ht="15.75" x14ac:dyDescent="0.25">
      <c r="A47" s="122">
        <v>39</v>
      </c>
      <c r="B47" s="122" t="s">
        <v>157</v>
      </c>
      <c r="C47" s="148" t="s">
        <v>151</v>
      </c>
      <c r="I47" s="78"/>
    </row>
    <row r="48" spans="1:9" ht="15.75" x14ac:dyDescent="0.25">
      <c r="A48" s="122">
        <v>40</v>
      </c>
      <c r="B48" s="122" t="s">
        <v>158</v>
      </c>
      <c r="C48" s="148" t="s">
        <v>152</v>
      </c>
      <c r="I48" s="78"/>
    </row>
    <row r="49" spans="1:9" ht="15.75" x14ac:dyDescent="0.25">
      <c r="A49" s="122">
        <v>41</v>
      </c>
      <c r="B49" s="122" t="s">
        <v>180</v>
      </c>
      <c r="C49" s="148" t="s">
        <v>153</v>
      </c>
      <c r="I49" s="78"/>
    </row>
    <row r="50" spans="1:9" ht="15.75" x14ac:dyDescent="0.25">
      <c r="A50" s="122">
        <v>42</v>
      </c>
      <c r="B50" s="122" t="s">
        <v>181</v>
      </c>
      <c r="C50" s="148" t="s">
        <v>154</v>
      </c>
      <c r="I50" s="78"/>
    </row>
    <row r="51" spans="1:9" x14ac:dyDescent="0.25">
      <c r="I51" s="78"/>
    </row>
  </sheetData>
  <mergeCells count="4">
    <mergeCell ref="A5:C5"/>
    <mergeCell ref="A7:A8"/>
    <mergeCell ref="B7:B8"/>
    <mergeCell ref="C7:C8"/>
  </mergeCells>
  <pageMargins left="0.7" right="0.7" top="0.75" bottom="0.75" header="0.3" footer="0.3"/>
  <pageSetup paperSize="9" fitToHeight="0" orientation="portrait" horizontalDpi="0"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pageSetUpPr fitToPage="1"/>
  </sheetPr>
  <dimension ref="A1:G67"/>
  <sheetViews>
    <sheetView zoomScale="112" zoomScaleNormal="112" workbookViewId="0">
      <selection activeCell="E2" sqref="E2:F2"/>
    </sheetView>
  </sheetViews>
  <sheetFormatPr defaultColWidth="9.140625" defaultRowHeight="15" x14ac:dyDescent="0.25"/>
  <cols>
    <col min="1" max="1" width="5.5703125" style="260" customWidth="1"/>
    <col min="2" max="2" width="61" style="8" customWidth="1"/>
    <col min="3" max="3" width="15" style="8" customWidth="1"/>
    <col min="4" max="4" width="15.85546875" style="8" customWidth="1"/>
    <col min="5" max="6" width="21.7109375" style="8" customWidth="1"/>
    <col min="7" max="9" width="9.140625" style="8"/>
    <col min="10" max="10" width="11.28515625" style="8" bestFit="1" customWidth="1"/>
    <col min="11" max="16384" width="9.140625" style="8"/>
  </cols>
  <sheetData>
    <row r="1" spans="1:7" ht="15.75" x14ac:dyDescent="0.25">
      <c r="A1" s="258"/>
      <c r="B1" s="15"/>
      <c r="C1" s="15"/>
      <c r="D1" s="16"/>
      <c r="E1" s="628" t="s">
        <v>509</v>
      </c>
      <c r="F1" s="628"/>
    </row>
    <row r="2" spans="1:7" ht="15.75" x14ac:dyDescent="0.25">
      <c r="A2" s="258"/>
      <c r="B2" s="15"/>
      <c r="C2" s="15"/>
      <c r="D2" s="16"/>
      <c r="E2" s="628" t="s">
        <v>540</v>
      </c>
      <c r="F2" s="628"/>
    </row>
    <row r="3" spans="1:7" ht="15.75" x14ac:dyDescent="0.25">
      <c r="A3" s="258"/>
      <c r="B3" s="15"/>
      <c r="C3" s="15"/>
      <c r="D3" s="16"/>
      <c r="E3" s="389"/>
      <c r="F3" s="389"/>
    </row>
    <row r="4" spans="1:7" ht="15.6" customHeight="1" x14ac:dyDescent="0.3">
      <c r="A4" s="629" t="s">
        <v>363</v>
      </c>
      <c r="B4" s="630"/>
      <c r="C4" s="630"/>
      <c r="D4" s="630"/>
      <c r="E4" s="630"/>
      <c r="F4" s="630"/>
    </row>
    <row r="5" spans="1:7" ht="18.75" x14ac:dyDescent="0.25">
      <c r="A5" s="259"/>
      <c r="B5" s="390"/>
      <c r="C5" s="390"/>
      <c r="D5" s="390"/>
      <c r="E5" s="390"/>
      <c r="F5" s="390"/>
    </row>
    <row r="6" spans="1:7" ht="98.45" customHeight="1" x14ac:dyDescent="0.25">
      <c r="A6" s="338" t="s">
        <v>0</v>
      </c>
      <c r="B6" s="447" t="s">
        <v>1</v>
      </c>
      <c r="C6" s="338" t="s">
        <v>405</v>
      </c>
      <c r="D6" s="338" t="s">
        <v>406</v>
      </c>
      <c r="E6" s="338" t="s">
        <v>395</v>
      </c>
      <c r="F6" s="338" t="s">
        <v>179</v>
      </c>
    </row>
    <row r="7" spans="1:7" ht="15.75" x14ac:dyDescent="0.25">
      <c r="A7" s="393">
        <v>1</v>
      </c>
      <c r="B7" s="241" t="s">
        <v>142</v>
      </c>
      <c r="C7" s="430">
        <v>0</v>
      </c>
      <c r="D7" s="430">
        <v>22</v>
      </c>
      <c r="E7" s="292">
        <v>424814.28</v>
      </c>
      <c r="F7" s="292">
        <v>0</v>
      </c>
    </row>
    <row r="8" spans="1:7" ht="15.75" x14ac:dyDescent="0.25">
      <c r="A8" s="393">
        <v>2</v>
      </c>
      <c r="B8" s="241" t="s">
        <v>82</v>
      </c>
      <c r="C8" s="430">
        <v>10</v>
      </c>
      <c r="D8" s="430">
        <v>2</v>
      </c>
      <c r="E8" s="292">
        <v>138761.34</v>
      </c>
      <c r="F8" s="292">
        <v>1601890.26</v>
      </c>
      <c r="G8" s="45"/>
    </row>
    <row r="9" spans="1:7" ht="15.75" x14ac:dyDescent="0.25">
      <c r="A9" s="393">
        <v>3</v>
      </c>
      <c r="B9" s="241" t="s">
        <v>4</v>
      </c>
      <c r="C9" s="430">
        <v>0</v>
      </c>
      <c r="D9" s="430">
        <v>1</v>
      </c>
      <c r="E9" s="292">
        <v>0</v>
      </c>
      <c r="F9" s="292">
        <v>0</v>
      </c>
      <c r="G9" s="45"/>
    </row>
    <row r="10" spans="1:7" ht="15.75" x14ac:dyDescent="0.25">
      <c r="A10" s="393">
        <v>4</v>
      </c>
      <c r="B10" s="106" t="s">
        <v>5</v>
      </c>
      <c r="C10" s="431">
        <v>0</v>
      </c>
      <c r="D10" s="431">
        <v>0</v>
      </c>
      <c r="E10" s="291">
        <v>0</v>
      </c>
      <c r="F10" s="291">
        <v>0</v>
      </c>
      <c r="G10" s="45"/>
    </row>
    <row r="11" spans="1:7" ht="15.6" customHeight="1" x14ac:dyDescent="0.25">
      <c r="A11" s="393">
        <v>5</v>
      </c>
      <c r="B11" s="106" t="s">
        <v>31</v>
      </c>
      <c r="C11" s="431">
        <v>0</v>
      </c>
      <c r="D11" s="431">
        <v>0</v>
      </c>
      <c r="E11" s="291">
        <v>0</v>
      </c>
      <c r="F11" s="291">
        <v>0</v>
      </c>
      <c r="G11" s="45"/>
    </row>
    <row r="12" spans="1:7" ht="16.149999999999999" customHeight="1" x14ac:dyDescent="0.25">
      <c r="A12" s="393">
        <v>6</v>
      </c>
      <c r="B12" s="106" t="s">
        <v>77</v>
      </c>
      <c r="C12" s="431">
        <v>0</v>
      </c>
      <c r="D12" s="431">
        <v>1</v>
      </c>
      <c r="E12" s="291">
        <v>0</v>
      </c>
      <c r="F12" s="291">
        <v>0</v>
      </c>
      <c r="G12" s="45"/>
    </row>
    <row r="13" spans="1:7" ht="15.75" x14ac:dyDescent="0.25">
      <c r="A13" s="393">
        <v>7</v>
      </c>
      <c r="B13" s="106" t="s">
        <v>143</v>
      </c>
      <c r="C13" s="431">
        <v>0</v>
      </c>
      <c r="D13" s="431">
        <v>0</v>
      </c>
      <c r="E13" s="291">
        <v>0</v>
      </c>
      <c r="F13" s="291">
        <v>0</v>
      </c>
      <c r="G13" s="45"/>
    </row>
    <row r="14" spans="1:7" ht="15.75" x14ac:dyDescent="0.25">
      <c r="A14" s="393">
        <v>8</v>
      </c>
      <c r="B14" s="106" t="s">
        <v>9</v>
      </c>
      <c r="C14" s="431">
        <v>0</v>
      </c>
      <c r="D14" s="431">
        <v>1</v>
      </c>
      <c r="E14" s="291">
        <v>116727.03999999999</v>
      </c>
      <c r="F14" s="291">
        <v>0</v>
      </c>
    </row>
    <row r="15" spans="1:7" ht="15.6" customHeight="1" x14ac:dyDescent="0.25">
      <c r="A15" s="393">
        <v>9</v>
      </c>
      <c r="B15" s="106" t="s">
        <v>56</v>
      </c>
      <c r="C15" s="627" t="s">
        <v>403</v>
      </c>
      <c r="D15" s="627"/>
      <c r="E15" s="627"/>
      <c r="F15" s="627"/>
    </row>
    <row r="16" spans="1:7" ht="15.6" customHeight="1" x14ac:dyDescent="0.25">
      <c r="A16" s="393">
        <v>10</v>
      </c>
      <c r="B16" s="106" t="s">
        <v>57</v>
      </c>
      <c r="C16" s="627" t="s">
        <v>403</v>
      </c>
      <c r="D16" s="627"/>
      <c r="E16" s="627"/>
      <c r="F16" s="627"/>
    </row>
    <row r="17" spans="1:6" ht="15.75" x14ac:dyDescent="0.25">
      <c r="A17" s="393">
        <v>11</v>
      </c>
      <c r="B17" s="106" t="s">
        <v>144</v>
      </c>
      <c r="C17" s="431">
        <v>0</v>
      </c>
      <c r="D17" s="431">
        <v>0</v>
      </c>
      <c r="E17" s="291">
        <v>27500</v>
      </c>
      <c r="F17" s="291">
        <v>0</v>
      </c>
    </row>
    <row r="18" spans="1:6" ht="15.75" x14ac:dyDescent="0.25">
      <c r="A18" s="393">
        <v>12</v>
      </c>
      <c r="B18" s="106" t="s">
        <v>28</v>
      </c>
      <c r="C18" s="431">
        <v>0</v>
      </c>
      <c r="D18" s="431">
        <v>42</v>
      </c>
      <c r="E18" s="291">
        <v>1072158.49</v>
      </c>
      <c r="F18" s="291">
        <v>0</v>
      </c>
    </row>
    <row r="19" spans="1:6" ht="15.75" x14ac:dyDescent="0.25">
      <c r="A19" s="393">
        <v>13</v>
      </c>
      <c r="B19" s="106" t="s">
        <v>95</v>
      </c>
      <c r="C19" s="431">
        <v>0</v>
      </c>
      <c r="D19" s="431">
        <v>1</v>
      </c>
      <c r="E19" s="291">
        <v>14386.51</v>
      </c>
      <c r="F19" s="291">
        <v>0</v>
      </c>
    </row>
    <row r="20" spans="1:6" ht="15.6" customHeight="1" x14ac:dyDescent="0.25">
      <c r="A20" s="393">
        <v>14</v>
      </c>
      <c r="B20" s="106" t="s">
        <v>141</v>
      </c>
      <c r="C20" s="627" t="s">
        <v>403</v>
      </c>
      <c r="D20" s="627"/>
      <c r="E20" s="627"/>
      <c r="F20" s="627"/>
    </row>
    <row r="21" spans="1:6" ht="15.75" x14ac:dyDescent="0.25">
      <c r="A21" s="393">
        <v>15</v>
      </c>
      <c r="B21" s="106" t="s">
        <v>27</v>
      </c>
      <c r="C21" s="431">
        <v>0</v>
      </c>
      <c r="D21" s="431">
        <v>5</v>
      </c>
      <c r="E21" s="291">
        <v>49052.18</v>
      </c>
      <c r="F21" s="291">
        <v>0</v>
      </c>
    </row>
    <row r="22" spans="1:6" ht="15.75" x14ac:dyDescent="0.25">
      <c r="A22" s="393">
        <v>16</v>
      </c>
      <c r="B22" s="106" t="s">
        <v>12</v>
      </c>
      <c r="C22" s="431">
        <v>0</v>
      </c>
      <c r="D22" s="431">
        <v>0</v>
      </c>
      <c r="E22" s="433">
        <v>0</v>
      </c>
      <c r="F22" s="291">
        <v>0</v>
      </c>
    </row>
    <row r="23" spans="1:6" ht="15.75" x14ac:dyDescent="0.25">
      <c r="A23" s="393">
        <v>17</v>
      </c>
      <c r="B23" s="106" t="s">
        <v>59</v>
      </c>
      <c r="C23" s="431">
        <v>0</v>
      </c>
      <c r="D23" s="431">
        <v>0</v>
      </c>
      <c r="E23" s="433">
        <v>0</v>
      </c>
      <c r="F23" s="291">
        <v>0</v>
      </c>
    </row>
    <row r="24" spans="1:6" ht="15.75" x14ac:dyDescent="0.25">
      <c r="A24" s="393">
        <v>18</v>
      </c>
      <c r="B24" s="106" t="s">
        <v>44</v>
      </c>
      <c r="C24" s="431">
        <v>0</v>
      </c>
      <c r="D24" s="431">
        <v>0</v>
      </c>
      <c r="E24" s="291">
        <v>0</v>
      </c>
      <c r="F24" s="291">
        <v>0</v>
      </c>
    </row>
    <row r="25" spans="1:6" ht="15.75" x14ac:dyDescent="0.25">
      <c r="A25" s="393">
        <v>19</v>
      </c>
      <c r="B25" s="106" t="s">
        <v>13</v>
      </c>
      <c r="C25" s="431">
        <v>0</v>
      </c>
      <c r="D25" s="431">
        <v>0</v>
      </c>
      <c r="E25" s="291">
        <v>0</v>
      </c>
      <c r="F25" s="291">
        <v>0</v>
      </c>
    </row>
    <row r="26" spans="1:6" ht="15.6" customHeight="1" x14ac:dyDescent="0.25">
      <c r="A26" s="393">
        <v>20</v>
      </c>
      <c r="B26" s="106" t="s">
        <v>14</v>
      </c>
      <c r="C26" s="627" t="s">
        <v>403</v>
      </c>
      <c r="D26" s="627"/>
      <c r="E26" s="627"/>
      <c r="F26" s="627"/>
    </row>
    <row r="27" spans="1:6" ht="15.6" customHeight="1" x14ac:dyDescent="0.25">
      <c r="A27" s="393">
        <v>21</v>
      </c>
      <c r="B27" s="106" t="s">
        <v>60</v>
      </c>
      <c r="C27" s="627" t="s">
        <v>403</v>
      </c>
      <c r="D27" s="627"/>
      <c r="E27" s="627"/>
      <c r="F27" s="627"/>
    </row>
    <row r="28" spans="1:6" ht="15.6" customHeight="1" x14ac:dyDescent="0.25">
      <c r="A28" s="393">
        <v>22</v>
      </c>
      <c r="B28" s="106" t="s">
        <v>45</v>
      </c>
      <c r="C28" s="627" t="s">
        <v>403</v>
      </c>
      <c r="D28" s="627"/>
      <c r="E28" s="627"/>
      <c r="F28" s="627"/>
    </row>
    <row r="29" spans="1:6" ht="15.75" x14ac:dyDescent="0.25">
      <c r="A29" s="393">
        <v>23</v>
      </c>
      <c r="B29" s="106" t="s">
        <v>29</v>
      </c>
      <c r="C29" s="431">
        <v>0</v>
      </c>
      <c r="D29" s="431">
        <v>1</v>
      </c>
      <c r="E29" s="433">
        <v>255</v>
      </c>
      <c r="F29" s="291">
        <v>0</v>
      </c>
    </row>
    <row r="30" spans="1:6" ht="15.75" x14ac:dyDescent="0.25">
      <c r="A30" s="393">
        <v>24</v>
      </c>
      <c r="B30" s="106" t="s">
        <v>46</v>
      </c>
      <c r="C30" s="431">
        <v>0</v>
      </c>
      <c r="D30" s="431">
        <v>0</v>
      </c>
      <c r="E30" s="291">
        <v>0</v>
      </c>
      <c r="F30" s="291">
        <v>0</v>
      </c>
    </row>
    <row r="31" spans="1:6" ht="15.75" x14ac:dyDescent="0.25">
      <c r="A31" s="393">
        <v>25</v>
      </c>
      <c r="B31" s="106" t="s">
        <v>30</v>
      </c>
      <c r="C31" s="431">
        <v>0</v>
      </c>
      <c r="D31" s="431">
        <v>20</v>
      </c>
      <c r="E31" s="291">
        <v>290323.12</v>
      </c>
      <c r="F31" s="291">
        <v>0</v>
      </c>
    </row>
    <row r="32" spans="1:6" ht="15.75" x14ac:dyDescent="0.25">
      <c r="A32" s="393">
        <v>26</v>
      </c>
      <c r="B32" s="106" t="s">
        <v>108</v>
      </c>
      <c r="C32" s="431">
        <v>0</v>
      </c>
      <c r="D32" s="431">
        <v>0</v>
      </c>
      <c r="E32" s="291">
        <v>0</v>
      </c>
      <c r="F32" s="291">
        <v>0</v>
      </c>
    </row>
    <row r="33" spans="1:6" ht="15.75" x14ac:dyDescent="0.25">
      <c r="A33" s="393">
        <v>27</v>
      </c>
      <c r="B33" s="106" t="s">
        <v>145</v>
      </c>
      <c r="C33" s="431">
        <v>0</v>
      </c>
      <c r="D33" s="431">
        <v>1</v>
      </c>
      <c r="E33" s="291">
        <v>4950.2299999999996</v>
      </c>
      <c r="F33" s="291">
        <v>0</v>
      </c>
    </row>
    <row r="34" spans="1:6" ht="15.75" x14ac:dyDescent="0.25">
      <c r="A34" s="393">
        <v>28</v>
      </c>
      <c r="B34" s="106" t="s">
        <v>111</v>
      </c>
      <c r="C34" s="431">
        <v>0</v>
      </c>
      <c r="D34" s="431">
        <v>0</v>
      </c>
      <c r="E34" s="291">
        <v>0</v>
      </c>
      <c r="F34" s="291">
        <v>0</v>
      </c>
    </row>
    <row r="35" spans="1:6" ht="31.5" x14ac:dyDescent="0.25">
      <c r="A35" s="393">
        <v>29</v>
      </c>
      <c r="B35" s="106" t="s">
        <v>146</v>
      </c>
      <c r="C35" s="431">
        <v>0</v>
      </c>
      <c r="D35" s="431">
        <v>0</v>
      </c>
      <c r="E35" s="291">
        <v>3446.84</v>
      </c>
      <c r="F35" s="291">
        <v>0</v>
      </c>
    </row>
    <row r="36" spans="1:6" ht="15.75" x14ac:dyDescent="0.25">
      <c r="A36" s="126">
        <v>30</v>
      </c>
      <c r="B36" s="106" t="s">
        <v>18</v>
      </c>
      <c r="C36" s="434">
        <v>0</v>
      </c>
      <c r="D36" s="431">
        <v>1</v>
      </c>
      <c r="E36" s="291">
        <v>0</v>
      </c>
      <c r="F36" s="288">
        <v>0</v>
      </c>
    </row>
    <row r="37" spans="1:6" ht="15.75" x14ac:dyDescent="0.25">
      <c r="A37" s="126">
        <v>31</v>
      </c>
      <c r="B37" s="106" t="s">
        <v>50</v>
      </c>
      <c r="C37" s="435">
        <v>0</v>
      </c>
      <c r="D37" s="12">
        <v>0</v>
      </c>
      <c r="E37" s="12">
        <v>20104.259999999998</v>
      </c>
      <c r="F37" s="288">
        <v>0</v>
      </c>
    </row>
    <row r="38" spans="1:6" ht="15.6" customHeight="1" x14ac:dyDescent="0.25">
      <c r="A38" s="126">
        <v>32</v>
      </c>
      <c r="B38" s="106" t="s">
        <v>19</v>
      </c>
      <c r="C38" s="627" t="s">
        <v>403</v>
      </c>
      <c r="D38" s="627"/>
      <c r="E38" s="627"/>
      <c r="F38" s="627"/>
    </row>
    <row r="39" spans="1:6" ht="15.75" x14ac:dyDescent="0.25">
      <c r="A39" s="126">
        <v>33</v>
      </c>
      <c r="B39" s="106" t="s">
        <v>20</v>
      </c>
      <c r="C39" s="435">
        <v>0</v>
      </c>
      <c r="D39" s="12">
        <v>0</v>
      </c>
      <c r="E39" s="291">
        <v>0</v>
      </c>
      <c r="F39" s="288">
        <v>0</v>
      </c>
    </row>
    <row r="40" spans="1:6" ht="15.75" x14ac:dyDescent="0.25">
      <c r="A40" s="126">
        <v>34</v>
      </c>
      <c r="B40" s="106" t="s">
        <v>197</v>
      </c>
      <c r="C40" s="435">
        <v>0</v>
      </c>
      <c r="D40" s="12">
        <v>0</v>
      </c>
      <c r="E40" s="291">
        <v>76442.039999999994</v>
      </c>
      <c r="F40" s="288">
        <v>0</v>
      </c>
    </row>
    <row r="41" spans="1:6" ht="15.75" x14ac:dyDescent="0.25">
      <c r="A41" s="126">
        <v>35</v>
      </c>
      <c r="B41" s="106" t="s">
        <v>61</v>
      </c>
      <c r="C41" s="435">
        <v>0</v>
      </c>
      <c r="D41" s="12">
        <v>0</v>
      </c>
      <c r="E41" s="291">
        <v>0</v>
      </c>
      <c r="F41" s="288">
        <v>0</v>
      </c>
    </row>
    <row r="42" spans="1:6" ht="15.75" x14ac:dyDescent="0.25">
      <c r="A42" s="126">
        <v>36</v>
      </c>
      <c r="B42" s="106" t="s">
        <v>21</v>
      </c>
      <c r="C42" s="435">
        <v>0</v>
      </c>
      <c r="D42" s="12">
        <v>13</v>
      </c>
      <c r="E42" s="291">
        <v>174508.44</v>
      </c>
      <c r="F42" s="288">
        <v>0</v>
      </c>
    </row>
    <row r="43" spans="1:6" ht="15.75" x14ac:dyDescent="0.25">
      <c r="A43" s="126">
        <v>37</v>
      </c>
      <c r="B43" s="106" t="s">
        <v>51</v>
      </c>
      <c r="C43" s="435">
        <v>0</v>
      </c>
      <c r="D43" s="12">
        <v>5</v>
      </c>
      <c r="E43" s="291">
        <v>0</v>
      </c>
      <c r="F43" s="288">
        <v>0</v>
      </c>
    </row>
    <row r="44" spans="1:6" ht="15.75" x14ac:dyDescent="0.25">
      <c r="A44" s="126">
        <v>38</v>
      </c>
      <c r="B44" s="106" t="s">
        <v>22</v>
      </c>
      <c r="C44" s="435">
        <v>0</v>
      </c>
      <c r="D44" s="12">
        <v>0</v>
      </c>
      <c r="E44" s="291">
        <v>0</v>
      </c>
      <c r="F44" s="288">
        <v>0</v>
      </c>
    </row>
    <row r="45" spans="1:6" ht="39" customHeight="1" x14ac:dyDescent="0.25">
      <c r="A45" s="126">
        <v>39</v>
      </c>
      <c r="B45" s="106" t="s">
        <v>23</v>
      </c>
      <c r="C45" s="435">
        <v>0</v>
      </c>
      <c r="D45" s="12">
        <v>0</v>
      </c>
      <c r="E45" s="291">
        <v>0</v>
      </c>
      <c r="F45" s="288">
        <v>0</v>
      </c>
    </row>
    <row r="46" spans="1:6" ht="15.75" x14ac:dyDescent="0.25">
      <c r="A46" s="126">
        <v>40</v>
      </c>
      <c r="B46" s="106" t="s">
        <v>62</v>
      </c>
      <c r="C46" s="435">
        <v>0</v>
      </c>
      <c r="D46" s="12">
        <v>0</v>
      </c>
      <c r="E46" s="291">
        <v>0</v>
      </c>
      <c r="F46" s="288">
        <v>0</v>
      </c>
    </row>
    <row r="47" spans="1:6" ht="15.75" x14ac:dyDescent="0.25">
      <c r="A47" s="126">
        <v>41</v>
      </c>
      <c r="B47" s="106" t="s">
        <v>190</v>
      </c>
      <c r="C47" s="435">
        <v>0</v>
      </c>
      <c r="D47" s="12">
        <v>0</v>
      </c>
      <c r="E47" s="291">
        <v>0</v>
      </c>
      <c r="F47" s="288">
        <v>0</v>
      </c>
    </row>
    <row r="48" spans="1:6" ht="15.75" x14ac:dyDescent="0.25">
      <c r="A48" s="126">
        <v>42</v>
      </c>
      <c r="B48" s="106" t="s">
        <v>25</v>
      </c>
      <c r="C48" s="435">
        <v>0</v>
      </c>
      <c r="D48" s="12">
        <v>37</v>
      </c>
      <c r="E48" s="433">
        <v>654499.16</v>
      </c>
      <c r="F48" s="288">
        <v>0</v>
      </c>
    </row>
    <row r="49" spans="1:6" ht="15.75" x14ac:dyDescent="0.25">
      <c r="A49" s="126">
        <v>43</v>
      </c>
      <c r="B49" s="241" t="s">
        <v>26</v>
      </c>
      <c r="C49" s="126">
        <v>0</v>
      </c>
      <c r="D49" s="393">
        <v>0</v>
      </c>
      <c r="E49" s="292">
        <v>9406</v>
      </c>
      <c r="F49" s="187">
        <v>0</v>
      </c>
    </row>
    <row r="50" spans="1:6" ht="15.75" x14ac:dyDescent="0.25">
      <c r="A50" s="126">
        <v>44</v>
      </c>
      <c r="B50" s="241" t="s">
        <v>47</v>
      </c>
      <c r="C50" s="126">
        <v>0</v>
      </c>
      <c r="D50" s="393">
        <v>1</v>
      </c>
      <c r="E50" s="292">
        <v>35142.19</v>
      </c>
      <c r="F50" s="187">
        <v>0</v>
      </c>
    </row>
    <row r="51" spans="1:6" ht="15.75" x14ac:dyDescent="0.25">
      <c r="A51" s="126">
        <v>45</v>
      </c>
      <c r="B51" s="241" t="s">
        <v>149</v>
      </c>
      <c r="C51" s="126">
        <v>0</v>
      </c>
      <c r="D51" s="393">
        <v>0</v>
      </c>
      <c r="E51" s="292">
        <v>0</v>
      </c>
      <c r="F51" s="187">
        <v>0</v>
      </c>
    </row>
    <row r="52" spans="1:6" ht="15.75" x14ac:dyDescent="0.25">
      <c r="A52" s="126">
        <v>46</v>
      </c>
      <c r="B52" s="241" t="s">
        <v>48</v>
      </c>
      <c r="C52" s="126">
        <v>0</v>
      </c>
      <c r="D52" s="393">
        <v>0</v>
      </c>
      <c r="E52" s="292">
        <v>35892</v>
      </c>
      <c r="F52" s="187">
        <v>0</v>
      </c>
    </row>
    <row r="53" spans="1:6" ht="15.75" x14ac:dyDescent="0.25">
      <c r="A53" s="126">
        <v>47</v>
      </c>
      <c r="B53" s="241" t="s">
        <v>79</v>
      </c>
      <c r="C53" s="126">
        <v>0</v>
      </c>
      <c r="D53" s="393">
        <v>0</v>
      </c>
      <c r="E53" s="436">
        <v>0</v>
      </c>
      <c r="F53" s="187">
        <v>0</v>
      </c>
    </row>
    <row r="54" spans="1:6" ht="15.75" x14ac:dyDescent="0.25">
      <c r="A54" s="126">
        <v>48</v>
      </c>
      <c r="B54" s="241" t="s">
        <v>53</v>
      </c>
      <c r="C54" s="126">
        <v>0</v>
      </c>
      <c r="D54" s="393">
        <v>0</v>
      </c>
      <c r="E54" s="436">
        <v>0</v>
      </c>
      <c r="F54" s="187">
        <v>0</v>
      </c>
    </row>
    <row r="55" spans="1:6" ht="15.75" x14ac:dyDescent="0.25">
      <c r="A55" s="126">
        <v>49</v>
      </c>
      <c r="B55" s="241" t="s">
        <v>54</v>
      </c>
      <c r="C55" s="126">
        <v>0</v>
      </c>
      <c r="D55" s="393">
        <v>3</v>
      </c>
      <c r="E55" s="436">
        <v>65106.87</v>
      </c>
      <c r="F55" s="187">
        <v>0</v>
      </c>
    </row>
    <row r="56" spans="1:6" ht="15.75" x14ac:dyDescent="0.25">
      <c r="A56" s="126">
        <v>50</v>
      </c>
      <c r="B56" s="241" t="s">
        <v>69</v>
      </c>
      <c r="C56" s="126">
        <v>0</v>
      </c>
      <c r="D56" s="393">
        <v>5</v>
      </c>
      <c r="E56" s="436">
        <v>145467.13</v>
      </c>
      <c r="F56" s="187">
        <v>0</v>
      </c>
    </row>
    <row r="57" spans="1:6" ht="15.75" x14ac:dyDescent="0.25">
      <c r="A57" s="126">
        <v>51</v>
      </c>
      <c r="B57" s="241" t="s">
        <v>189</v>
      </c>
      <c r="C57" s="126">
        <v>0</v>
      </c>
      <c r="D57" s="126">
        <v>0</v>
      </c>
      <c r="E57" s="289">
        <v>0</v>
      </c>
      <c r="F57" s="187">
        <v>0</v>
      </c>
    </row>
    <row r="58" spans="1:6" ht="15.75" x14ac:dyDescent="0.25">
      <c r="A58" s="126">
        <v>52</v>
      </c>
      <c r="B58" s="241" t="s">
        <v>63</v>
      </c>
      <c r="C58" s="126">
        <v>0</v>
      </c>
      <c r="D58" s="126">
        <v>0</v>
      </c>
      <c r="E58" s="289">
        <v>0</v>
      </c>
      <c r="F58" s="187">
        <v>0</v>
      </c>
    </row>
    <row r="59" spans="1:6" ht="15.75" x14ac:dyDescent="0.25">
      <c r="A59" s="126">
        <v>53</v>
      </c>
      <c r="B59" s="241" t="s">
        <v>67</v>
      </c>
      <c r="C59" s="126">
        <v>0</v>
      </c>
      <c r="D59" s="126">
        <v>0</v>
      </c>
      <c r="E59" s="289">
        <v>0</v>
      </c>
      <c r="F59" s="187"/>
    </row>
    <row r="60" spans="1:6" ht="15.75" x14ac:dyDescent="0.25">
      <c r="A60" s="126">
        <v>54</v>
      </c>
      <c r="B60" s="241" t="s">
        <v>72</v>
      </c>
      <c r="C60" s="126">
        <v>0</v>
      </c>
      <c r="D60" s="126">
        <v>0</v>
      </c>
      <c r="E60" s="289">
        <v>0</v>
      </c>
      <c r="F60" s="187">
        <v>0</v>
      </c>
    </row>
    <row r="61" spans="1:6" ht="15.75" x14ac:dyDescent="0.25">
      <c r="A61" s="126">
        <v>55</v>
      </c>
      <c r="B61" s="241" t="s">
        <v>70</v>
      </c>
      <c r="C61" s="126">
        <v>0</v>
      </c>
      <c r="D61" s="126">
        <v>3</v>
      </c>
      <c r="E61" s="289">
        <v>70477.759999999995</v>
      </c>
      <c r="F61" s="187">
        <v>0</v>
      </c>
    </row>
    <row r="62" spans="1:6" ht="15.75" x14ac:dyDescent="0.25">
      <c r="A62" s="126">
        <v>56</v>
      </c>
      <c r="B62" s="241" t="s">
        <v>151</v>
      </c>
      <c r="C62" s="126">
        <v>0</v>
      </c>
      <c r="D62" s="126">
        <v>1</v>
      </c>
      <c r="E62" s="289">
        <v>53229.599999999999</v>
      </c>
      <c r="F62" s="187">
        <v>0</v>
      </c>
    </row>
    <row r="63" spans="1:6" ht="15.75" x14ac:dyDescent="0.25">
      <c r="A63" s="126">
        <v>57</v>
      </c>
      <c r="B63" s="241" t="s">
        <v>152</v>
      </c>
      <c r="C63" s="126">
        <v>0</v>
      </c>
      <c r="D63" s="126">
        <v>1</v>
      </c>
      <c r="E63" s="289">
        <v>61749.1</v>
      </c>
      <c r="F63" s="187">
        <v>0</v>
      </c>
    </row>
    <row r="64" spans="1:6" ht="15.75" x14ac:dyDescent="0.25">
      <c r="A64" s="126">
        <v>58</v>
      </c>
      <c r="B64" s="241" t="s">
        <v>153</v>
      </c>
      <c r="C64" s="126">
        <v>0</v>
      </c>
      <c r="D64" s="126">
        <v>1</v>
      </c>
      <c r="E64" s="289">
        <v>36516.81</v>
      </c>
      <c r="F64" s="187">
        <v>0</v>
      </c>
    </row>
    <row r="65" spans="1:6" ht="15.75" x14ac:dyDescent="0.25">
      <c r="A65" s="126">
        <v>59</v>
      </c>
      <c r="B65" s="241" t="s">
        <v>154</v>
      </c>
      <c r="C65" s="126">
        <v>0</v>
      </c>
      <c r="D65" s="126">
        <v>1</v>
      </c>
      <c r="E65" s="289">
        <v>0</v>
      </c>
      <c r="F65" s="187">
        <v>0</v>
      </c>
    </row>
    <row r="66" spans="1:6" ht="15.6" customHeight="1" x14ac:dyDescent="0.25">
      <c r="A66" s="126">
        <v>60</v>
      </c>
      <c r="B66" s="316" t="s">
        <v>155</v>
      </c>
      <c r="C66" s="627" t="s">
        <v>403</v>
      </c>
      <c r="D66" s="627"/>
      <c r="E66" s="627"/>
      <c r="F66" s="627"/>
    </row>
    <row r="67" spans="1:6" ht="15.75" x14ac:dyDescent="0.25">
      <c r="A67" s="126">
        <v>61</v>
      </c>
      <c r="B67" s="448" t="s">
        <v>156</v>
      </c>
      <c r="C67" s="126">
        <v>1</v>
      </c>
      <c r="D67" s="126">
        <v>0</v>
      </c>
      <c r="E67" s="187">
        <v>0</v>
      </c>
      <c r="F67" s="187">
        <v>0</v>
      </c>
    </row>
  </sheetData>
  <mergeCells count="11">
    <mergeCell ref="E1:F1"/>
    <mergeCell ref="E2:F2"/>
    <mergeCell ref="A4:F4"/>
    <mergeCell ref="C15:F15"/>
    <mergeCell ref="C38:F38"/>
    <mergeCell ref="C66:F66"/>
    <mergeCell ref="C16:F16"/>
    <mergeCell ref="C20:F20"/>
    <mergeCell ref="C26:F26"/>
    <mergeCell ref="C27:F27"/>
    <mergeCell ref="C28:F28"/>
  </mergeCells>
  <pageMargins left="0.7" right="0.7" top="0.75" bottom="0.75" header="0.3" footer="0.3"/>
  <pageSetup scale="60"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N34"/>
  <sheetViews>
    <sheetView workbookViewId="0">
      <selection activeCell="B2" sqref="B2"/>
    </sheetView>
  </sheetViews>
  <sheetFormatPr defaultRowHeight="15" x14ac:dyDescent="0.25"/>
  <cols>
    <col min="1" max="1" width="5.42578125" customWidth="1"/>
    <col min="2" max="2" width="49.42578125" customWidth="1"/>
  </cols>
  <sheetData>
    <row r="1" spans="1:14" x14ac:dyDescent="0.25">
      <c r="B1" s="145" t="s">
        <v>510</v>
      </c>
    </row>
    <row r="2" spans="1:14" x14ac:dyDescent="0.25">
      <c r="B2" s="145" t="s">
        <v>540</v>
      </c>
    </row>
    <row r="4" spans="1:14" ht="42" customHeight="1" x14ac:dyDescent="0.25">
      <c r="A4" s="524" t="s">
        <v>511</v>
      </c>
      <c r="B4" s="524"/>
    </row>
    <row r="5" spans="1:14" ht="34.5" customHeight="1" x14ac:dyDescent="0.25">
      <c r="A5" s="524"/>
      <c r="B5" s="524"/>
    </row>
    <row r="7" spans="1:14" ht="15" customHeight="1" x14ac:dyDescent="0.25">
      <c r="A7" s="631" t="s">
        <v>0</v>
      </c>
      <c r="B7" s="632" t="s">
        <v>1</v>
      </c>
      <c r="C7" s="138"/>
    </row>
    <row r="8" spans="1:14" x14ac:dyDescent="0.25">
      <c r="A8" s="631"/>
      <c r="B8" s="632"/>
      <c r="C8" s="138"/>
    </row>
    <row r="9" spans="1:14" ht="15.75" x14ac:dyDescent="0.25">
      <c r="A9" s="305">
        <v>1</v>
      </c>
      <c r="B9" s="306" t="s">
        <v>5</v>
      </c>
      <c r="C9" s="138"/>
    </row>
    <row r="10" spans="1:14" ht="15.75" x14ac:dyDescent="0.25">
      <c r="A10" s="305">
        <v>2</v>
      </c>
      <c r="B10" s="306" t="s">
        <v>31</v>
      </c>
      <c r="C10" s="138"/>
      <c r="N10" s="327"/>
    </row>
    <row r="11" spans="1:14" ht="15.75" x14ac:dyDescent="0.25">
      <c r="A11" s="305">
        <v>3</v>
      </c>
      <c r="B11" s="306" t="s">
        <v>56</v>
      </c>
      <c r="C11" s="138"/>
      <c r="N11" s="327"/>
    </row>
    <row r="12" spans="1:14" ht="15.75" x14ac:dyDescent="0.25">
      <c r="A12" s="305">
        <v>4</v>
      </c>
      <c r="B12" s="306" t="s">
        <v>57</v>
      </c>
      <c r="C12" s="138"/>
      <c r="N12" s="327"/>
    </row>
    <row r="13" spans="1:14" ht="22.5" customHeight="1" x14ac:dyDescent="0.25">
      <c r="A13" s="305">
        <v>5</v>
      </c>
      <c r="B13" s="306" t="s">
        <v>248</v>
      </c>
      <c r="C13" s="138"/>
      <c r="N13" s="327"/>
    </row>
    <row r="14" spans="1:14" ht="31.5" x14ac:dyDescent="0.25">
      <c r="A14" s="305">
        <v>6</v>
      </c>
      <c r="B14" s="306" t="s">
        <v>249</v>
      </c>
      <c r="C14" s="138"/>
      <c r="N14" s="327"/>
    </row>
    <row r="15" spans="1:14" ht="15.75" x14ac:dyDescent="0.25">
      <c r="A15" s="305">
        <v>7</v>
      </c>
      <c r="B15" s="306" t="s">
        <v>250</v>
      </c>
      <c r="C15" s="138"/>
      <c r="N15" s="327"/>
    </row>
    <row r="16" spans="1:14" ht="15.75" x14ac:dyDescent="0.25">
      <c r="A16" s="305">
        <v>8</v>
      </c>
      <c r="B16" s="306" t="s">
        <v>45</v>
      </c>
      <c r="C16" s="138"/>
      <c r="N16" s="327"/>
    </row>
    <row r="17" spans="1:14" ht="15.75" x14ac:dyDescent="0.25">
      <c r="A17" s="305">
        <v>9</v>
      </c>
      <c r="B17" s="306" t="s">
        <v>29</v>
      </c>
      <c r="C17" s="138"/>
      <c r="N17" s="327"/>
    </row>
    <row r="18" spans="1:14" ht="31.5" x14ac:dyDescent="0.25">
      <c r="A18" s="305">
        <v>10</v>
      </c>
      <c r="B18" s="306" t="s">
        <v>269</v>
      </c>
      <c r="C18" s="138"/>
      <c r="N18" s="327"/>
    </row>
    <row r="19" spans="1:14" ht="15.75" x14ac:dyDescent="0.25">
      <c r="A19" s="305">
        <v>11</v>
      </c>
      <c r="B19" s="306" t="s">
        <v>50</v>
      </c>
      <c r="C19" s="138"/>
      <c r="N19" s="327"/>
    </row>
    <row r="20" spans="1:14" ht="15.75" x14ac:dyDescent="0.25">
      <c r="A20" s="305">
        <v>12</v>
      </c>
      <c r="B20" s="306" t="s">
        <v>19</v>
      </c>
      <c r="C20" s="138"/>
      <c r="N20" s="327"/>
    </row>
    <row r="21" spans="1:14" ht="15.75" x14ac:dyDescent="0.25">
      <c r="A21" s="305">
        <v>13</v>
      </c>
      <c r="B21" s="306" t="s">
        <v>20</v>
      </c>
      <c r="C21" s="138"/>
      <c r="N21" s="327"/>
    </row>
    <row r="22" spans="1:14" ht="15.75" x14ac:dyDescent="0.25">
      <c r="A22" s="305">
        <v>14</v>
      </c>
      <c r="B22" s="306" t="s">
        <v>62</v>
      </c>
      <c r="C22" s="138"/>
      <c r="N22" s="327"/>
    </row>
    <row r="23" spans="1:14" ht="15.75" x14ac:dyDescent="0.25">
      <c r="A23" s="305">
        <v>15</v>
      </c>
      <c r="B23" s="306" t="s">
        <v>79</v>
      </c>
      <c r="C23" s="138"/>
      <c r="N23" s="327"/>
    </row>
    <row r="24" spans="1:14" ht="15.75" x14ac:dyDescent="0.25">
      <c r="A24" s="305">
        <v>16</v>
      </c>
      <c r="B24" s="306" t="s">
        <v>54</v>
      </c>
      <c r="C24" s="138"/>
      <c r="N24" s="327"/>
    </row>
    <row r="25" spans="1:14" ht="31.5" x14ac:dyDescent="0.25">
      <c r="A25" s="305">
        <v>17</v>
      </c>
      <c r="B25" s="306" t="s">
        <v>251</v>
      </c>
      <c r="C25" s="138"/>
      <c r="N25" s="327"/>
    </row>
    <row r="26" spans="1:14" ht="15.75" x14ac:dyDescent="0.25">
      <c r="A26" s="305">
        <v>18</v>
      </c>
      <c r="B26" s="306" t="s">
        <v>252</v>
      </c>
      <c r="C26" s="138"/>
      <c r="N26" s="327"/>
    </row>
    <row r="27" spans="1:14" ht="15.75" x14ac:dyDescent="0.25">
      <c r="A27" s="305">
        <v>19</v>
      </c>
      <c r="B27" s="306" t="s">
        <v>156</v>
      </c>
      <c r="C27" s="138"/>
      <c r="N27" s="327"/>
    </row>
    <row r="28" spans="1:14" ht="15.75" x14ac:dyDescent="0.25">
      <c r="N28" s="327"/>
    </row>
    <row r="29" spans="1:14" ht="15.75" x14ac:dyDescent="0.25">
      <c r="N29" s="327"/>
    </row>
    <row r="30" spans="1:14" ht="15.75" x14ac:dyDescent="0.25">
      <c r="N30" s="327"/>
    </row>
    <row r="31" spans="1:14" ht="15.75" x14ac:dyDescent="0.25">
      <c r="N31" s="327"/>
    </row>
    <row r="32" spans="1:14" ht="15.75" x14ac:dyDescent="0.25">
      <c r="N32" s="327"/>
    </row>
    <row r="33" spans="14:14" ht="15.75" x14ac:dyDescent="0.25">
      <c r="N33" s="327"/>
    </row>
    <row r="34" spans="14:14" ht="15.75" x14ac:dyDescent="0.25">
      <c r="N34" s="327"/>
    </row>
  </sheetData>
  <mergeCells count="3">
    <mergeCell ref="A7:A8"/>
    <mergeCell ref="B7:B8"/>
    <mergeCell ref="A4:B5"/>
  </mergeCells>
  <pageMargins left="0.7" right="0.7" top="0.75" bottom="0.75" header="0.3" footer="0.3"/>
  <pageSetup orientation="portrait" horizontalDpi="0"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pageSetUpPr fitToPage="1"/>
  </sheetPr>
  <dimension ref="A2:B15"/>
  <sheetViews>
    <sheetView zoomScaleNormal="100" workbookViewId="0">
      <selection activeCell="B3" sqref="B3"/>
    </sheetView>
  </sheetViews>
  <sheetFormatPr defaultRowHeight="15" x14ac:dyDescent="0.25"/>
  <cols>
    <col min="1" max="1" width="5.42578125" customWidth="1"/>
    <col min="2" max="2" width="73.7109375" customWidth="1"/>
    <col min="3" max="3" width="9.140625" customWidth="1"/>
  </cols>
  <sheetData>
    <row r="2" spans="1:2" ht="15.75" x14ac:dyDescent="0.25">
      <c r="B2" s="67" t="s">
        <v>512</v>
      </c>
    </row>
    <row r="3" spans="1:2" ht="15.75" x14ac:dyDescent="0.25">
      <c r="B3" s="257" t="s">
        <v>540</v>
      </c>
    </row>
    <row r="4" spans="1:2" ht="15.75" x14ac:dyDescent="0.25">
      <c r="B4" s="66"/>
    </row>
    <row r="5" spans="1:2" ht="31.5" x14ac:dyDescent="0.25">
      <c r="A5" s="28"/>
      <c r="B5" s="139" t="s">
        <v>193</v>
      </c>
    </row>
    <row r="6" spans="1:2" ht="15.75" x14ac:dyDescent="0.25">
      <c r="A6" s="28"/>
      <c r="B6" s="139"/>
    </row>
    <row r="7" spans="1:2" ht="25.5" x14ac:dyDescent="0.25">
      <c r="A7" s="141" t="s">
        <v>270</v>
      </c>
      <c r="B7" s="633" t="s">
        <v>1</v>
      </c>
    </row>
    <row r="8" spans="1:2" x14ac:dyDescent="0.25">
      <c r="A8" s="142"/>
      <c r="B8" s="633"/>
    </row>
    <row r="9" spans="1:2" ht="15.75" x14ac:dyDescent="0.25">
      <c r="A9" s="14">
        <v>1</v>
      </c>
      <c r="B9" s="76" t="s">
        <v>9</v>
      </c>
    </row>
    <row r="10" spans="1:2" ht="15.75" x14ac:dyDescent="0.25">
      <c r="A10" s="438">
        <v>2</v>
      </c>
      <c r="B10" s="76" t="s">
        <v>12</v>
      </c>
    </row>
    <row r="11" spans="1:2" ht="15.75" x14ac:dyDescent="0.25">
      <c r="A11" s="438">
        <v>3</v>
      </c>
      <c r="B11" s="76" t="s">
        <v>44</v>
      </c>
    </row>
    <row r="12" spans="1:2" ht="15.75" x14ac:dyDescent="0.25">
      <c r="A12" s="438">
        <v>4</v>
      </c>
      <c r="B12" s="76" t="s">
        <v>30</v>
      </c>
    </row>
    <row r="13" spans="1:2" ht="31.5" x14ac:dyDescent="0.25">
      <c r="A13" s="438">
        <v>5</v>
      </c>
      <c r="B13" s="76" t="s">
        <v>447</v>
      </c>
    </row>
    <row r="14" spans="1:2" ht="15.75" x14ac:dyDescent="0.25">
      <c r="A14" s="438">
        <v>6</v>
      </c>
      <c r="B14" s="76" t="s">
        <v>47</v>
      </c>
    </row>
    <row r="15" spans="1:2" ht="15.75" x14ac:dyDescent="0.25">
      <c r="A15" s="438">
        <v>7</v>
      </c>
      <c r="B15" s="76" t="s">
        <v>72</v>
      </c>
    </row>
  </sheetData>
  <mergeCells count="1">
    <mergeCell ref="B7:B8"/>
  </mergeCells>
  <pageMargins left="0.7" right="0.7" top="0.75" bottom="0.75" header="0.3" footer="0.3"/>
  <pageSetup paperSize="9" fitToHeight="0" orientation="portrait" horizontalDpi="0"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pageSetUpPr fitToPage="1"/>
  </sheetPr>
  <dimension ref="A1:AX27"/>
  <sheetViews>
    <sheetView zoomScaleNormal="100" workbookViewId="0">
      <selection activeCell="B3" sqref="B3"/>
    </sheetView>
  </sheetViews>
  <sheetFormatPr defaultRowHeight="15" x14ac:dyDescent="0.25"/>
  <cols>
    <col min="1" max="1" width="7.140625" customWidth="1"/>
    <col min="2" max="2" width="72.85546875" customWidth="1"/>
  </cols>
  <sheetData>
    <row r="1" spans="1:2" ht="15.75" x14ac:dyDescent="0.25">
      <c r="A1" s="1"/>
      <c r="B1" s="1"/>
    </row>
    <row r="2" spans="1:2" ht="15.75" x14ac:dyDescent="0.25">
      <c r="A2" s="1"/>
      <c r="B2" s="307" t="s">
        <v>513</v>
      </c>
    </row>
    <row r="3" spans="1:2" ht="15.75" x14ac:dyDescent="0.25">
      <c r="A3" s="1"/>
      <c r="B3" s="307" t="s">
        <v>540</v>
      </c>
    </row>
    <row r="4" spans="1:2" ht="15.75" x14ac:dyDescent="0.25">
      <c r="A4" s="1"/>
      <c r="B4" s="1"/>
    </row>
    <row r="5" spans="1:2" ht="31.5" customHeight="1" x14ac:dyDescent="0.25">
      <c r="A5" s="634" t="s">
        <v>521</v>
      </c>
      <c r="B5" s="634"/>
    </row>
    <row r="6" spans="1:2" ht="15.75" x14ac:dyDescent="0.25">
      <c r="A6" s="1"/>
      <c r="B6" s="23"/>
    </row>
    <row r="7" spans="1:2" ht="15.75" x14ac:dyDescent="0.25">
      <c r="A7" s="263" t="s">
        <v>196</v>
      </c>
      <c r="B7" s="633" t="s">
        <v>78</v>
      </c>
    </row>
    <row r="8" spans="1:2" ht="15.75" x14ac:dyDescent="0.25">
      <c r="A8" s="264" t="s">
        <v>191</v>
      </c>
      <c r="B8" s="633"/>
    </row>
    <row r="9" spans="1:2" s="65" customFormat="1" ht="15.75" x14ac:dyDescent="0.25">
      <c r="A9" s="140">
        <v>1</v>
      </c>
      <c r="B9" s="341" t="s">
        <v>4</v>
      </c>
    </row>
    <row r="10" spans="1:2" s="65" customFormat="1" ht="15.75" x14ac:dyDescent="0.25">
      <c r="A10" s="14">
        <v>2</v>
      </c>
      <c r="B10" s="341" t="s">
        <v>5</v>
      </c>
    </row>
    <row r="11" spans="1:2" s="65" customFormat="1" ht="15.75" x14ac:dyDescent="0.25">
      <c r="A11" s="140">
        <v>3</v>
      </c>
      <c r="B11" s="341" t="s">
        <v>6</v>
      </c>
    </row>
    <row r="12" spans="1:2" s="65" customFormat="1" ht="15.75" x14ac:dyDescent="0.25">
      <c r="A12" s="140">
        <v>4</v>
      </c>
      <c r="B12" s="340" t="s">
        <v>77</v>
      </c>
    </row>
    <row r="13" spans="1:2" s="65" customFormat="1" ht="15.75" x14ac:dyDescent="0.25">
      <c r="A13" s="14">
        <v>5</v>
      </c>
      <c r="B13" s="341" t="s">
        <v>44</v>
      </c>
    </row>
    <row r="14" spans="1:2" s="65" customFormat="1" ht="15.75" x14ac:dyDescent="0.25">
      <c r="A14" s="140">
        <v>6</v>
      </c>
      <c r="B14" s="341" t="s">
        <v>13</v>
      </c>
    </row>
    <row r="15" spans="1:2" s="65" customFormat="1" ht="15.75" x14ac:dyDescent="0.25">
      <c r="A15" s="140">
        <v>7</v>
      </c>
      <c r="B15" s="341" t="s">
        <v>195</v>
      </c>
    </row>
    <row r="16" spans="1:2" s="65" customFormat="1" ht="15.75" x14ac:dyDescent="0.25">
      <c r="A16" s="14">
        <v>8</v>
      </c>
      <c r="B16" s="341" t="s">
        <v>194</v>
      </c>
    </row>
    <row r="17" spans="1:50" s="65" customFormat="1" ht="15.75" x14ac:dyDescent="0.25">
      <c r="A17" s="140">
        <v>9</v>
      </c>
      <c r="B17" s="340" t="s">
        <v>20</v>
      </c>
    </row>
    <row r="18" spans="1:50" s="65" customFormat="1" ht="15.75" x14ac:dyDescent="0.25">
      <c r="A18" s="140">
        <v>10</v>
      </c>
      <c r="B18" s="341" t="s">
        <v>23</v>
      </c>
    </row>
    <row r="19" spans="1:50" s="65" customFormat="1" ht="15.75" x14ac:dyDescent="0.25">
      <c r="A19" s="14">
        <v>11</v>
      </c>
      <c r="B19" s="341" t="s">
        <v>62</v>
      </c>
    </row>
    <row r="20" spans="1:50" s="65" customFormat="1" ht="15.75" x14ac:dyDescent="0.25">
      <c r="A20" s="140">
        <v>12</v>
      </c>
      <c r="B20" s="340" t="s">
        <v>149</v>
      </c>
    </row>
    <row r="21" spans="1:50" s="65" customFormat="1" ht="15.75" x14ac:dyDescent="0.25">
      <c r="A21" s="140">
        <v>13</v>
      </c>
      <c r="B21" s="340" t="s">
        <v>79</v>
      </c>
    </row>
    <row r="22" spans="1:50" s="65" customFormat="1" ht="15.75" x14ac:dyDescent="0.25">
      <c r="A22" s="14">
        <v>14</v>
      </c>
      <c r="B22" s="342" t="s">
        <v>189</v>
      </c>
    </row>
    <row r="23" spans="1:50" ht="15.75" x14ac:dyDescent="0.25">
      <c r="A23" s="140">
        <v>15</v>
      </c>
      <c r="B23" s="340" t="s">
        <v>63</v>
      </c>
      <c r="C23" s="65"/>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row>
    <row r="24" spans="1:50" ht="15.75" x14ac:dyDescent="0.25">
      <c r="A24" s="140">
        <v>16</v>
      </c>
      <c r="B24" s="340" t="s">
        <v>67</v>
      </c>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row>
    <row r="25" spans="1:50" ht="15.75" x14ac:dyDescent="0.25">
      <c r="A25" s="14">
        <v>17</v>
      </c>
      <c r="B25" s="342" t="s">
        <v>72</v>
      </c>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row>
    <row r="26" spans="1:50" ht="15.75" x14ac:dyDescent="0.25">
      <c r="A26" s="140">
        <v>18</v>
      </c>
      <c r="B26" s="340" t="s">
        <v>154</v>
      </c>
    </row>
    <row r="27" spans="1:50" ht="15.75" x14ac:dyDescent="0.25">
      <c r="A27" s="140">
        <v>19</v>
      </c>
      <c r="B27" s="340" t="s">
        <v>156</v>
      </c>
    </row>
  </sheetData>
  <mergeCells count="2">
    <mergeCell ref="B7:B8"/>
    <mergeCell ref="A5:B5"/>
  </mergeCells>
  <pageMargins left="0.7" right="0.7" top="0.75" bottom="0.75" header="0.3" footer="0.3"/>
  <pageSetup paperSize="9" scale="16" fitToHeight="0" orientation="portrait" horizontalDpi="0"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pageSetUpPr fitToPage="1"/>
  </sheetPr>
  <dimension ref="A2:B53"/>
  <sheetViews>
    <sheetView zoomScaleNormal="100" workbookViewId="0">
      <selection activeCell="B3" sqref="B3"/>
    </sheetView>
  </sheetViews>
  <sheetFormatPr defaultRowHeight="15" x14ac:dyDescent="0.25"/>
  <cols>
    <col min="1" max="1" width="6.85546875" style="22" customWidth="1"/>
    <col min="2" max="2" width="79" customWidth="1"/>
  </cols>
  <sheetData>
    <row r="2" spans="1:2" ht="15.75" x14ac:dyDescent="0.25">
      <c r="A2" s="68"/>
      <c r="B2" s="307" t="s">
        <v>514</v>
      </c>
    </row>
    <row r="3" spans="1:2" ht="15.75" x14ac:dyDescent="0.25">
      <c r="A3" s="68"/>
      <c r="B3" s="307" t="s">
        <v>540</v>
      </c>
    </row>
    <row r="4" spans="1:2" ht="21" customHeight="1" x14ac:dyDescent="0.25">
      <c r="A4" s="68"/>
      <c r="B4" s="1"/>
    </row>
    <row r="5" spans="1:2" ht="69.75" customHeight="1" x14ac:dyDescent="0.25">
      <c r="A5" s="626" t="s">
        <v>522</v>
      </c>
      <c r="B5" s="626"/>
    </row>
    <row r="6" spans="1:2" ht="15" customHeight="1" x14ac:dyDescent="0.25">
      <c r="A6" s="115"/>
      <c r="B6" s="115"/>
    </row>
    <row r="7" spans="1:2" ht="15.75" x14ac:dyDescent="0.25">
      <c r="A7" s="143" t="s">
        <v>192</v>
      </c>
      <c r="B7" s="635" t="s">
        <v>78</v>
      </c>
    </row>
    <row r="8" spans="1:2" ht="15.75" x14ac:dyDescent="0.25">
      <c r="A8" s="144" t="s">
        <v>191</v>
      </c>
      <c r="B8" s="636"/>
    </row>
    <row r="9" spans="1:2" ht="15.75" x14ac:dyDescent="0.25">
      <c r="A9" s="267">
        <v>1</v>
      </c>
      <c r="B9" s="266" t="s">
        <v>142</v>
      </c>
    </row>
    <row r="10" spans="1:2" ht="15.75" x14ac:dyDescent="0.25">
      <c r="A10" s="267">
        <v>2</v>
      </c>
      <c r="B10" s="266" t="s">
        <v>82</v>
      </c>
    </row>
    <row r="11" spans="1:2" ht="15.75" x14ac:dyDescent="0.25">
      <c r="A11" s="267">
        <v>3</v>
      </c>
      <c r="B11" s="266" t="s">
        <v>4</v>
      </c>
    </row>
    <row r="12" spans="1:2" ht="15.75" x14ac:dyDescent="0.25">
      <c r="A12" s="267">
        <v>4</v>
      </c>
      <c r="B12" s="266" t="s">
        <v>5</v>
      </c>
    </row>
    <row r="13" spans="1:2" ht="15.75" x14ac:dyDescent="0.25">
      <c r="A13" s="267">
        <v>5</v>
      </c>
      <c r="B13" s="266" t="s">
        <v>77</v>
      </c>
    </row>
    <row r="14" spans="1:2" ht="15.75" x14ac:dyDescent="0.25">
      <c r="A14" s="267">
        <v>6</v>
      </c>
      <c r="B14" s="266" t="s">
        <v>143</v>
      </c>
    </row>
    <row r="15" spans="1:2" ht="15.75" x14ac:dyDescent="0.25">
      <c r="A15" s="267">
        <v>7</v>
      </c>
      <c r="B15" s="266" t="s">
        <v>144</v>
      </c>
    </row>
    <row r="16" spans="1:2" ht="15.75" x14ac:dyDescent="0.25">
      <c r="A16" s="267">
        <v>8</v>
      </c>
      <c r="B16" s="266" t="s">
        <v>13</v>
      </c>
    </row>
    <row r="17" spans="1:2" ht="15.75" x14ac:dyDescent="0.25">
      <c r="A17" s="267">
        <v>9</v>
      </c>
      <c r="B17" s="266" t="s">
        <v>28</v>
      </c>
    </row>
    <row r="18" spans="1:2" ht="15.75" x14ac:dyDescent="0.25">
      <c r="A18" s="267">
        <v>10</v>
      </c>
      <c r="B18" s="266" t="s">
        <v>95</v>
      </c>
    </row>
    <row r="19" spans="1:2" ht="15.75" x14ac:dyDescent="0.25">
      <c r="A19" s="267">
        <v>11</v>
      </c>
      <c r="B19" s="266" t="s">
        <v>27</v>
      </c>
    </row>
    <row r="20" spans="1:2" ht="15.75" x14ac:dyDescent="0.25">
      <c r="A20" s="267">
        <v>12</v>
      </c>
      <c r="B20" s="266" t="s">
        <v>59</v>
      </c>
    </row>
    <row r="21" spans="1:2" ht="15.75" x14ac:dyDescent="0.25">
      <c r="A21" s="267">
        <v>13</v>
      </c>
      <c r="B21" s="266" t="s">
        <v>29</v>
      </c>
    </row>
    <row r="22" spans="1:2" ht="15.75" x14ac:dyDescent="0.25">
      <c r="A22" s="267">
        <v>14</v>
      </c>
      <c r="B22" s="266" t="s">
        <v>46</v>
      </c>
    </row>
    <row r="23" spans="1:2" ht="15.75" x14ac:dyDescent="0.25">
      <c r="A23" s="267">
        <v>15</v>
      </c>
      <c r="B23" s="266" t="s">
        <v>194</v>
      </c>
    </row>
    <row r="24" spans="1:2" ht="15.75" x14ac:dyDescent="0.25">
      <c r="A24" s="267">
        <v>16</v>
      </c>
      <c r="B24" s="266" t="s">
        <v>145</v>
      </c>
    </row>
    <row r="25" spans="1:2" ht="15.75" x14ac:dyDescent="0.25">
      <c r="A25" s="267">
        <v>17</v>
      </c>
      <c r="B25" s="266" t="s">
        <v>111</v>
      </c>
    </row>
    <row r="26" spans="1:2" ht="19.5" customHeight="1" x14ac:dyDescent="0.25">
      <c r="A26" s="267">
        <v>18</v>
      </c>
      <c r="B26" s="522" t="s">
        <v>146</v>
      </c>
    </row>
    <row r="27" spans="1:2" ht="15.75" x14ac:dyDescent="0.25">
      <c r="A27" s="267">
        <v>19</v>
      </c>
      <c r="B27" s="266" t="s">
        <v>18</v>
      </c>
    </row>
    <row r="28" spans="1:2" ht="15.75" x14ac:dyDescent="0.25">
      <c r="A28" s="267">
        <v>20</v>
      </c>
      <c r="B28" s="266" t="s">
        <v>50</v>
      </c>
    </row>
    <row r="29" spans="1:2" ht="15.75" x14ac:dyDescent="0.25">
      <c r="A29" s="267">
        <v>21</v>
      </c>
      <c r="B29" s="266" t="s">
        <v>20</v>
      </c>
    </row>
    <row r="30" spans="1:2" ht="15.75" x14ac:dyDescent="0.25">
      <c r="A30" s="267">
        <v>22</v>
      </c>
      <c r="B30" s="266" t="s">
        <v>197</v>
      </c>
    </row>
    <row r="31" spans="1:2" ht="15.75" x14ac:dyDescent="0.25">
      <c r="A31" s="267">
        <v>23</v>
      </c>
      <c r="B31" s="266" t="s">
        <v>61</v>
      </c>
    </row>
    <row r="32" spans="1:2" ht="15.75" x14ac:dyDescent="0.25">
      <c r="A32" s="267">
        <v>24</v>
      </c>
      <c r="B32" s="266" t="s">
        <v>21</v>
      </c>
    </row>
    <row r="33" spans="1:2" ht="15.75" x14ac:dyDescent="0.25">
      <c r="A33" s="267">
        <v>25</v>
      </c>
      <c r="B33" s="266" t="s">
        <v>51</v>
      </c>
    </row>
    <row r="34" spans="1:2" ht="15.75" x14ac:dyDescent="0.25">
      <c r="A34" s="267">
        <v>26</v>
      </c>
      <c r="B34" s="266" t="s">
        <v>22</v>
      </c>
    </row>
    <row r="35" spans="1:2" ht="15.75" x14ac:dyDescent="0.25">
      <c r="A35" s="267">
        <v>27</v>
      </c>
      <c r="B35" s="266" t="s">
        <v>23</v>
      </c>
    </row>
    <row r="36" spans="1:2" ht="15.75" x14ac:dyDescent="0.25">
      <c r="A36" s="267">
        <v>28</v>
      </c>
      <c r="B36" s="266" t="s">
        <v>62</v>
      </c>
    </row>
    <row r="37" spans="1:2" ht="15.75" x14ac:dyDescent="0.25">
      <c r="A37" s="267">
        <v>29</v>
      </c>
      <c r="B37" s="266" t="s">
        <v>25</v>
      </c>
    </row>
    <row r="38" spans="1:2" ht="15.75" x14ac:dyDescent="0.25">
      <c r="A38" s="267">
        <v>30</v>
      </c>
      <c r="B38" s="266" t="s">
        <v>26</v>
      </c>
    </row>
    <row r="39" spans="1:2" ht="15.75" x14ac:dyDescent="0.25">
      <c r="A39" s="267">
        <v>31</v>
      </c>
      <c r="B39" s="266" t="s">
        <v>149</v>
      </c>
    </row>
    <row r="40" spans="1:2" ht="15.75" x14ac:dyDescent="0.25">
      <c r="A40" s="267">
        <v>32</v>
      </c>
      <c r="B40" s="266" t="s">
        <v>48</v>
      </c>
    </row>
    <row r="41" spans="1:2" ht="15.75" x14ac:dyDescent="0.25">
      <c r="A41" s="267">
        <v>33</v>
      </c>
      <c r="B41" s="266" t="s">
        <v>79</v>
      </c>
    </row>
    <row r="42" spans="1:2" ht="15.75" x14ac:dyDescent="0.25">
      <c r="A42" s="267">
        <v>34</v>
      </c>
      <c r="B42" s="266" t="s">
        <v>53</v>
      </c>
    </row>
    <row r="43" spans="1:2" ht="15.75" x14ac:dyDescent="0.25">
      <c r="A43" s="267">
        <v>35</v>
      </c>
      <c r="B43" s="266" t="s">
        <v>54</v>
      </c>
    </row>
    <row r="44" spans="1:2" ht="15.75" x14ac:dyDescent="0.25">
      <c r="A44" s="267">
        <v>36</v>
      </c>
      <c r="B44" s="266" t="s">
        <v>69</v>
      </c>
    </row>
    <row r="45" spans="1:2" ht="15.75" x14ac:dyDescent="0.25">
      <c r="A45" s="267">
        <v>37</v>
      </c>
      <c r="B45" s="266" t="s">
        <v>189</v>
      </c>
    </row>
    <row r="46" spans="1:2" ht="15.75" x14ac:dyDescent="0.25">
      <c r="A46" s="267">
        <v>38</v>
      </c>
      <c r="B46" s="266" t="s">
        <v>63</v>
      </c>
    </row>
    <row r="47" spans="1:2" ht="15.75" x14ac:dyDescent="0.25">
      <c r="A47" s="267">
        <v>39</v>
      </c>
      <c r="B47" s="266" t="s">
        <v>67</v>
      </c>
    </row>
    <row r="48" spans="1:2" ht="15.75" x14ac:dyDescent="0.25">
      <c r="A48" s="267">
        <v>40</v>
      </c>
      <c r="B48" s="266" t="s">
        <v>70</v>
      </c>
    </row>
    <row r="49" spans="1:2" ht="15.75" x14ac:dyDescent="0.25">
      <c r="A49" s="267">
        <v>41</v>
      </c>
      <c r="B49" s="266" t="s">
        <v>151</v>
      </c>
    </row>
    <row r="50" spans="1:2" ht="15.75" x14ac:dyDescent="0.25">
      <c r="A50" s="267">
        <v>42</v>
      </c>
      <c r="B50" s="266" t="s">
        <v>152</v>
      </c>
    </row>
    <row r="51" spans="1:2" ht="15.75" x14ac:dyDescent="0.25">
      <c r="A51" s="267">
        <v>43</v>
      </c>
      <c r="B51" s="266" t="s">
        <v>153</v>
      </c>
    </row>
    <row r="52" spans="1:2" ht="15.75" x14ac:dyDescent="0.25">
      <c r="A52" s="267">
        <v>44</v>
      </c>
      <c r="B52" s="266" t="s">
        <v>154</v>
      </c>
    </row>
    <row r="53" spans="1:2" ht="15.75" x14ac:dyDescent="0.25">
      <c r="A53" s="267">
        <v>45</v>
      </c>
      <c r="B53" s="265" t="s">
        <v>156</v>
      </c>
    </row>
  </sheetData>
  <mergeCells count="2">
    <mergeCell ref="B7:B8"/>
    <mergeCell ref="A5:B5"/>
  </mergeCells>
  <pageMargins left="0.7" right="0.7" top="0.75" bottom="0.75" header="0.3" footer="0.3"/>
  <pageSetup paperSize="9" fitToHeight="0" orientation="portrait" horizontalDpi="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pageSetUpPr fitToPage="1"/>
  </sheetPr>
  <dimension ref="A1:J68"/>
  <sheetViews>
    <sheetView tabSelected="1" zoomScale="90" zoomScaleNormal="90" zoomScaleSheetLayoutView="95" workbookViewId="0">
      <selection activeCell="K4" sqref="K4"/>
    </sheetView>
  </sheetViews>
  <sheetFormatPr defaultColWidth="9.140625" defaultRowHeight="15" x14ac:dyDescent="0.25"/>
  <cols>
    <col min="1" max="1" width="5.85546875" style="8" customWidth="1"/>
    <col min="2" max="2" width="61.42578125" style="8" customWidth="1"/>
    <col min="3" max="5" width="16.85546875" style="8" customWidth="1"/>
    <col min="6" max="6" width="16.7109375" style="8" customWidth="1"/>
    <col min="7" max="7" width="16.85546875" style="8" customWidth="1"/>
    <col min="8" max="8" width="16.7109375" style="8" customWidth="1"/>
    <col min="9" max="9" width="16.85546875" style="8" customWidth="1"/>
    <col min="10" max="10" width="9" style="8" customWidth="1"/>
    <col min="11" max="16384" width="9.140625" style="8"/>
  </cols>
  <sheetData>
    <row r="1" spans="1:10" ht="15.75" x14ac:dyDescent="0.25">
      <c r="E1" s="638" t="s">
        <v>545</v>
      </c>
      <c r="F1" s="649"/>
      <c r="G1" s="649"/>
      <c r="H1" s="649"/>
      <c r="I1" s="649"/>
      <c r="J1" s="73"/>
    </row>
    <row r="2" spans="1:10" ht="15.75" x14ac:dyDescent="0.25">
      <c r="H2" s="638" t="s">
        <v>544</v>
      </c>
      <c r="I2" s="638"/>
      <c r="J2" s="73"/>
    </row>
    <row r="3" spans="1:10" ht="15.75" x14ac:dyDescent="0.25">
      <c r="H3" s="152"/>
      <c r="I3" s="152"/>
      <c r="J3" s="73"/>
    </row>
    <row r="4" spans="1:10" s="167" customFormat="1" ht="25.9" customHeight="1" x14ac:dyDescent="0.25">
      <c r="A4" s="641" t="s">
        <v>515</v>
      </c>
      <c r="B4" s="642"/>
      <c r="C4" s="642"/>
      <c r="D4" s="642"/>
      <c r="E4" s="642"/>
      <c r="F4" s="642"/>
      <c r="G4" s="642"/>
      <c r="H4" s="642"/>
      <c r="I4" s="642"/>
      <c r="J4" s="449"/>
    </row>
    <row r="5" spans="1:10" ht="15.75" x14ac:dyDescent="0.25">
      <c r="A5" s="643"/>
      <c r="B5" s="643"/>
      <c r="C5" s="643"/>
      <c r="D5" s="643"/>
      <c r="E5" s="643"/>
      <c r="F5" s="643"/>
      <c r="G5" s="643"/>
      <c r="H5" s="643"/>
      <c r="I5" s="643"/>
      <c r="J5" s="116"/>
    </row>
    <row r="6" spans="1:10" x14ac:dyDescent="0.25">
      <c r="A6" s="644" t="s">
        <v>225</v>
      </c>
      <c r="B6" s="639" t="s">
        <v>1</v>
      </c>
      <c r="C6" s="640" t="s">
        <v>224</v>
      </c>
      <c r="D6" s="645" t="s">
        <v>223</v>
      </c>
      <c r="E6" s="647" t="s">
        <v>390</v>
      </c>
      <c r="F6" s="646" t="s">
        <v>222</v>
      </c>
      <c r="G6" s="639" t="s">
        <v>68</v>
      </c>
      <c r="H6" s="639" t="s">
        <v>221</v>
      </c>
      <c r="I6" s="640" t="s">
        <v>391</v>
      </c>
    </row>
    <row r="7" spans="1:10" ht="169.5" customHeight="1" x14ac:dyDescent="0.25">
      <c r="A7" s="644"/>
      <c r="B7" s="639"/>
      <c r="C7" s="640"/>
      <c r="D7" s="645"/>
      <c r="E7" s="648"/>
      <c r="F7" s="646"/>
      <c r="G7" s="639"/>
      <c r="H7" s="639"/>
      <c r="I7" s="640"/>
    </row>
    <row r="8" spans="1:10" ht="31.5" x14ac:dyDescent="0.25">
      <c r="A8" s="72">
        <v>1</v>
      </c>
      <c r="B8" s="347" t="s">
        <v>220</v>
      </c>
      <c r="C8" s="343">
        <v>994347.67</v>
      </c>
      <c r="D8" s="344">
        <v>86400</v>
      </c>
      <c r="E8" s="343">
        <v>0</v>
      </c>
      <c r="F8" s="344">
        <v>86400</v>
      </c>
      <c r="G8" s="344">
        <v>2806628.86</v>
      </c>
      <c r="H8" s="344">
        <v>3799965.43</v>
      </c>
      <c r="I8" s="343">
        <v>1011.1</v>
      </c>
    </row>
    <row r="9" spans="1:10" ht="15.75" x14ac:dyDescent="0.25">
      <c r="A9" s="72">
        <v>2</v>
      </c>
      <c r="B9" s="347" t="s">
        <v>3</v>
      </c>
      <c r="C9" s="343">
        <v>40509905.240000002</v>
      </c>
      <c r="D9" s="344">
        <v>33414</v>
      </c>
      <c r="E9" s="343">
        <v>0</v>
      </c>
      <c r="F9" s="344">
        <v>256938.55</v>
      </c>
      <c r="G9" s="344">
        <v>1395253.79</v>
      </c>
      <c r="H9" s="344">
        <v>1262996.3899999999</v>
      </c>
      <c r="I9" s="343">
        <v>41141843.590000004</v>
      </c>
    </row>
    <row r="10" spans="1:10" ht="15.75" x14ac:dyDescent="0.25">
      <c r="A10" s="72">
        <v>3</v>
      </c>
      <c r="B10" s="347" t="s">
        <v>4</v>
      </c>
      <c r="C10" s="343">
        <v>0</v>
      </c>
      <c r="D10" s="343">
        <v>0</v>
      </c>
      <c r="E10" s="343">
        <v>0</v>
      </c>
      <c r="F10" s="343">
        <v>0</v>
      </c>
      <c r="G10" s="343">
        <v>0</v>
      </c>
      <c r="H10" s="343">
        <v>0</v>
      </c>
      <c r="I10" s="343">
        <v>0</v>
      </c>
    </row>
    <row r="11" spans="1:10" ht="15.75" x14ac:dyDescent="0.25">
      <c r="A11" s="72">
        <v>4</v>
      </c>
      <c r="B11" s="347" t="s">
        <v>5</v>
      </c>
      <c r="C11" s="343">
        <v>0</v>
      </c>
      <c r="D11" s="343">
        <v>0</v>
      </c>
      <c r="E11" s="343">
        <v>0</v>
      </c>
      <c r="F11" s="343">
        <v>0</v>
      </c>
      <c r="G11" s="343">
        <v>0</v>
      </c>
      <c r="H11" s="343">
        <v>0</v>
      </c>
      <c r="I11" s="343">
        <v>0</v>
      </c>
    </row>
    <row r="12" spans="1:10" ht="15.75" customHeight="1" x14ac:dyDescent="0.25">
      <c r="A12" s="72">
        <v>5</v>
      </c>
      <c r="B12" s="347" t="s">
        <v>6</v>
      </c>
      <c r="C12" s="343">
        <v>0</v>
      </c>
      <c r="D12" s="343">
        <v>0</v>
      </c>
      <c r="E12" s="343">
        <v>0</v>
      </c>
      <c r="F12" s="343">
        <v>0</v>
      </c>
      <c r="G12" s="343">
        <v>0</v>
      </c>
      <c r="H12" s="343">
        <v>0</v>
      </c>
      <c r="I12" s="343">
        <v>0</v>
      </c>
    </row>
    <row r="13" spans="1:10" ht="15.75" x14ac:dyDescent="0.25">
      <c r="A13" s="72">
        <v>6</v>
      </c>
      <c r="B13" s="347" t="s">
        <v>7</v>
      </c>
      <c r="C13" s="343">
        <v>0</v>
      </c>
      <c r="D13" s="344">
        <v>0</v>
      </c>
      <c r="E13" s="343">
        <v>0</v>
      </c>
      <c r="F13" s="344">
        <v>0</v>
      </c>
      <c r="G13" s="344">
        <v>0</v>
      </c>
      <c r="H13" s="344">
        <v>0</v>
      </c>
      <c r="I13" s="298">
        <v>0</v>
      </c>
    </row>
    <row r="14" spans="1:10" ht="15.75" x14ac:dyDescent="0.25">
      <c r="A14" s="72">
        <v>7</v>
      </c>
      <c r="B14" s="347" t="s">
        <v>8</v>
      </c>
      <c r="C14" s="343">
        <v>13653.48</v>
      </c>
      <c r="D14" s="344">
        <v>0</v>
      </c>
      <c r="E14" s="343">
        <v>0</v>
      </c>
      <c r="F14" s="344">
        <v>0</v>
      </c>
      <c r="G14" s="344">
        <v>19110.7</v>
      </c>
      <c r="H14" s="344">
        <v>15797.59</v>
      </c>
      <c r="I14" s="343">
        <v>16966.59</v>
      </c>
    </row>
    <row r="15" spans="1:10" ht="15.75" x14ac:dyDescent="0.25">
      <c r="A15" s="72">
        <v>8</v>
      </c>
      <c r="B15" s="347" t="s">
        <v>219</v>
      </c>
      <c r="C15" s="343">
        <v>21467.4</v>
      </c>
      <c r="D15" s="344">
        <v>0</v>
      </c>
      <c r="E15" s="343">
        <v>0</v>
      </c>
      <c r="F15" s="344">
        <v>849.5</v>
      </c>
      <c r="G15" s="344">
        <v>228657.94</v>
      </c>
      <c r="H15" s="344">
        <v>237219.71</v>
      </c>
      <c r="I15" s="343">
        <v>12056.13</v>
      </c>
    </row>
    <row r="16" spans="1:10" ht="15.75" x14ac:dyDescent="0.25">
      <c r="A16" s="72">
        <v>9</v>
      </c>
      <c r="B16" s="347" t="s">
        <v>40</v>
      </c>
      <c r="C16" s="637" t="s">
        <v>404</v>
      </c>
      <c r="D16" s="637"/>
      <c r="E16" s="637"/>
      <c r="F16" s="637"/>
      <c r="G16" s="637"/>
      <c r="H16" s="637"/>
      <c r="I16" s="637"/>
    </row>
    <row r="17" spans="1:9" ht="15.75" x14ac:dyDescent="0.25">
      <c r="A17" s="72">
        <v>10</v>
      </c>
      <c r="B17" s="347" t="s">
        <v>218</v>
      </c>
      <c r="C17" s="637" t="s">
        <v>404</v>
      </c>
      <c r="D17" s="637"/>
      <c r="E17" s="637"/>
      <c r="F17" s="637"/>
      <c r="G17" s="637"/>
      <c r="H17" s="637"/>
      <c r="I17" s="637"/>
    </row>
    <row r="18" spans="1:9" ht="15.75" x14ac:dyDescent="0.25">
      <c r="A18" s="72">
        <v>11</v>
      </c>
      <c r="B18" s="347" t="s">
        <v>217</v>
      </c>
      <c r="C18" s="343">
        <v>1928.79</v>
      </c>
      <c r="D18" s="343">
        <v>0</v>
      </c>
      <c r="E18" s="343">
        <v>0</v>
      </c>
      <c r="F18" s="343">
        <v>0</v>
      </c>
      <c r="G18" s="343">
        <v>50440.88</v>
      </c>
      <c r="H18" s="343">
        <v>49010.22</v>
      </c>
      <c r="I18" s="343">
        <v>3359.45</v>
      </c>
    </row>
    <row r="19" spans="1:9" ht="15.75" x14ac:dyDescent="0.25">
      <c r="A19" s="72">
        <v>12</v>
      </c>
      <c r="B19" s="347" t="s">
        <v>216</v>
      </c>
      <c r="C19" s="343">
        <v>3649149.74</v>
      </c>
      <c r="D19" s="344">
        <v>27644.91</v>
      </c>
      <c r="E19" s="343">
        <v>0</v>
      </c>
      <c r="F19" s="344">
        <v>1595.19</v>
      </c>
      <c r="G19" s="344">
        <v>5820936.3099999996</v>
      </c>
      <c r="H19" s="344">
        <v>8335743.3799999999</v>
      </c>
      <c r="I19" s="343">
        <v>1160392.3899999999</v>
      </c>
    </row>
    <row r="20" spans="1:9" ht="15.75" x14ac:dyDescent="0.25">
      <c r="A20" s="72">
        <v>13</v>
      </c>
      <c r="B20" s="347" t="s">
        <v>215</v>
      </c>
      <c r="C20" s="343">
        <v>30592.03</v>
      </c>
      <c r="D20" s="344">
        <v>1200</v>
      </c>
      <c r="E20" s="343">
        <v>0</v>
      </c>
      <c r="F20" s="344">
        <v>4210.5</v>
      </c>
      <c r="G20" s="344">
        <v>35874.080000000002</v>
      </c>
      <c r="H20" s="344">
        <v>36291.980000000003</v>
      </c>
      <c r="I20" s="343">
        <v>35136.199999999997</v>
      </c>
    </row>
    <row r="21" spans="1:9" ht="15.75" x14ac:dyDescent="0.25">
      <c r="A21" s="72">
        <v>14</v>
      </c>
      <c r="B21" s="348" t="s">
        <v>141</v>
      </c>
      <c r="C21" s="637" t="s">
        <v>404</v>
      </c>
      <c r="D21" s="637"/>
      <c r="E21" s="637"/>
      <c r="F21" s="637"/>
      <c r="G21" s="637"/>
      <c r="H21" s="637"/>
      <c r="I21" s="637"/>
    </row>
    <row r="22" spans="1:9" ht="15.75" x14ac:dyDescent="0.25">
      <c r="A22" s="72">
        <v>15</v>
      </c>
      <c r="B22" s="347" t="s">
        <v>27</v>
      </c>
      <c r="C22" s="343">
        <v>2127847.5</v>
      </c>
      <c r="D22" s="344">
        <v>101200</v>
      </c>
      <c r="E22" s="343">
        <v>6245.95</v>
      </c>
      <c r="F22" s="344">
        <v>76119.16</v>
      </c>
      <c r="G22" s="344">
        <v>1965201.2120000001</v>
      </c>
      <c r="H22" s="344">
        <v>3078933.99</v>
      </c>
      <c r="I22" s="343">
        <v>1045441.51</v>
      </c>
    </row>
    <row r="23" spans="1:9" ht="15.75" x14ac:dyDescent="0.25">
      <c r="A23" s="72">
        <v>16</v>
      </c>
      <c r="B23" s="347" t="s">
        <v>12</v>
      </c>
      <c r="C23" s="343">
        <v>466.14</v>
      </c>
      <c r="D23" s="344">
        <v>0</v>
      </c>
      <c r="E23" s="299">
        <v>0</v>
      </c>
      <c r="F23" s="344">
        <v>372.52</v>
      </c>
      <c r="G23" s="344">
        <v>0</v>
      </c>
      <c r="H23" s="344">
        <v>0</v>
      </c>
      <c r="I23" s="299">
        <v>93.62</v>
      </c>
    </row>
    <row r="24" spans="1:9" ht="15.75" x14ac:dyDescent="0.25">
      <c r="A24" s="72">
        <v>17</v>
      </c>
      <c r="B24" s="347" t="s">
        <v>214</v>
      </c>
      <c r="C24" s="343">
        <v>797.77</v>
      </c>
      <c r="D24" s="344">
        <v>24998.799999999999</v>
      </c>
      <c r="E24" s="299">
        <v>0</v>
      </c>
      <c r="F24" s="344">
        <v>20299.86</v>
      </c>
      <c r="G24" s="344">
        <v>0</v>
      </c>
      <c r="H24" s="344">
        <v>0</v>
      </c>
      <c r="I24" s="299">
        <v>5496.71</v>
      </c>
    </row>
    <row r="25" spans="1:9" ht="15.75" x14ac:dyDescent="0.25">
      <c r="A25" s="72">
        <v>18</v>
      </c>
      <c r="B25" s="347" t="s">
        <v>44</v>
      </c>
      <c r="C25" s="343">
        <v>0</v>
      </c>
      <c r="D25" s="344">
        <v>0</v>
      </c>
      <c r="E25" s="343">
        <v>0</v>
      </c>
      <c r="F25" s="344">
        <v>0</v>
      </c>
      <c r="G25" s="344">
        <v>0</v>
      </c>
      <c r="H25" s="344">
        <v>0</v>
      </c>
      <c r="I25" s="343">
        <v>0</v>
      </c>
    </row>
    <row r="26" spans="1:9" ht="15.75" x14ac:dyDescent="0.25">
      <c r="A26" s="72">
        <v>19</v>
      </c>
      <c r="B26" s="347" t="s">
        <v>13</v>
      </c>
      <c r="C26" s="343">
        <v>0</v>
      </c>
      <c r="D26" s="344">
        <v>0</v>
      </c>
      <c r="E26" s="343">
        <v>0</v>
      </c>
      <c r="F26" s="344">
        <v>0</v>
      </c>
      <c r="G26" s="344">
        <v>0</v>
      </c>
      <c r="H26" s="344">
        <v>0</v>
      </c>
      <c r="I26" s="343">
        <v>0</v>
      </c>
    </row>
    <row r="27" spans="1:9" ht="15.75" x14ac:dyDescent="0.25">
      <c r="A27" s="72">
        <v>20</v>
      </c>
      <c r="B27" s="347" t="s">
        <v>14</v>
      </c>
      <c r="C27" s="637" t="s">
        <v>404</v>
      </c>
      <c r="D27" s="637"/>
      <c r="E27" s="637"/>
      <c r="F27" s="637"/>
      <c r="G27" s="637"/>
      <c r="H27" s="637"/>
      <c r="I27" s="637"/>
    </row>
    <row r="28" spans="1:9" ht="15.75" x14ac:dyDescent="0.25">
      <c r="A28" s="72">
        <v>21</v>
      </c>
      <c r="B28" s="347" t="s">
        <v>73</v>
      </c>
      <c r="C28" s="637" t="s">
        <v>404</v>
      </c>
      <c r="D28" s="637"/>
      <c r="E28" s="637"/>
      <c r="F28" s="637"/>
      <c r="G28" s="637"/>
      <c r="H28" s="637"/>
      <c r="I28" s="637"/>
    </row>
    <row r="29" spans="1:9" ht="15.75" x14ac:dyDescent="0.25">
      <c r="A29" s="72">
        <v>22</v>
      </c>
      <c r="B29" s="347" t="s">
        <v>45</v>
      </c>
      <c r="C29" s="637" t="s">
        <v>404</v>
      </c>
      <c r="D29" s="637"/>
      <c r="E29" s="637"/>
      <c r="F29" s="637"/>
      <c r="G29" s="637"/>
      <c r="H29" s="637"/>
      <c r="I29" s="637"/>
    </row>
    <row r="30" spans="1:9" ht="15.75" x14ac:dyDescent="0.25">
      <c r="A30" s="72">
        <v>23</v>
      </c>
      <c r="B30" s="347" t="s">
        <v>15</v>
      </c>
      <c r="C30" s="343">
        <v>57892.58</v>
      </c>
      <c r="D30" s="343">
        <v>19781.88</v>
      </c>
      <c r="E30" s="343">
        <v>0</v>
      </c>
      <c r="F30" s="343">
        <v>17329.32</v>
      </c>
      <c r="G30" s="343">
        <v>42525.14</v>
      </c>
      <c r="H30" s="343">
        <v>51544.2</v>
      </c>
      <c r="I30" s="343">
        <v>51326.080000000002</v>
      </c>
    </row>
    <row r="31" spans="1:9" ht="15.75" x14ac:dyDescent="0.25">
      <c r="A31" s="72">
        <v>24</v>
      </c>
      <c r="B31" s="347" t="s">
        <v>213</v>
      </c>
      <c r="C31" s="343">
        <v>0</v>
      </c>
      <c r="D31" s="343">
        <v>0</v>
      </c>
      <c r="E31" s="343">
        <v>0</v>
      </c>
      <c r="F31" s="343">
        <v>0</v>
      </c>
      <c r="G31" s="343">
        <v>0</v>
      </c>
      <c r="H31" s="343">
        <v>0</v>
      </c>
      <c r="I31" s="343">
        <v>0</v>
      </c>
    </row>
    <row r="32" spans="1:9" ht="15.75" x14ac:dyDescent="0.25">
      <c r="A32" s="72">
        <v>25</v>
      </c>
      <c r="B32" s="347" t="s">
        <v>16</v>
      </c>
      <c r="C32" s="343">
        <v>129205.65</v>
      </c>
      <c r="D32" s="344">
        <v>5600</v>
      </c>
      <c r="E32" s="343">
        <v>7989.2</v>
      </c>
      <c r="F32" s="344">
        <v>77600.39</v>
      </c>
      <c r="G32" s="344">
        <v>946723.88</v>
      </c>
      <c r="H32" s="344">
        <v>905920.8</v>
      </c>
      <c r="I32" s="343">
        <v>105997.54</v>
      </c>
    </row>
    <row r="33" spans="1:9" ht="15.75" x14ac:dyDescent="0.25">
      <c r="A33" s="72">
        <v>26</v>
      </c>
      <c r="B33" s="347" t="s">
        <v>212</v>
      </c>
      <c r="C33" s="343">
        <v>0</v>
      </c>
      <c r="D33" s="344">
        <v>0</v>
      </c>
      <c r="E33" s="343">
        <v>0</v>
      </c>
      <c r="F33" s="344">
        <v>0</v>
      </c>
      <c r="G33" s="344">
        <v>0</v>
      </c>
      <c r="H33" s="344">
        <v>0</v>
      </c>
      <c r="I33" s="343">
        <v>0</v>
      </c>
    </row>
    <row r="34" spans="1:9" ht="15.75" x14ac:dyDescent="0.25">
      <c r="A34" s="72">
        <v>27</v>
      </c>
      <c r="B34" s="347" t="s">
        <v>211</v>
      </c>
      <c r="C34" s="343">
        <v>5917.46</v>
      </c>
      <c r="D34" s="343">
        <v>0</v>
      </c>
      <c r="E34" s="343">
        <v>0</v>
      </c>
      <c r="F34" s="343">
        <v>0</v>
      </c>
      <c r="G34" s="343">
        <v>20567.64</v>
      </c>
      <c r="H34" s="343">
        <v>26269</v>
      </c>
      <c r="I34" s="343">
        <v>216.1</v>
      </c>
    </row>
    <row r="35" spans="1:9" ht="15.75" x14ac:dyDescent="0.25">
      <c r="A35" s="72">
        <v>28</v>
      </c>
      <c r="B35" s="347" t="s">
        <v>210</v>
      </c>
      <c r="C35" s="343">
        <v>4739.59</v>
      </c>
      <c r="D35" s="344">
        <v>0</v>
      </c>
      <c r="E35" s="343">
        <v>0</v>
      </c>
      <c r="F35" s="344">
        <v>0</v>
      </c>
      <c r="G35" s="344">
        <v>3322.69</v>
      </c>
      <c r="H35" s="344">
        <v>630</v>
      </c>
      <c r="I35" s="343">
        <v>7432.28</v>
      </c>
    </row>
    <row r="36" spans="1:9" ht="31.5" x14ac:dyDescent="0.25">
      <c r="A36" s="72">
        <v>29</v>
      </c>
      <c r="B36" s="347" t="s">
        <v>146</v>
      </c>
      <c r="C36" s="343">
        <v>1658.14</v>
      </c>
      <c r="D36" s="344">
        <v>5821</v>
      </c>
      <c r="E36" s="343">
        <v>0</v>
      </c>
      <c r="F36" s="344">
        <v>5040.17</v>
      </c>
      <c r="G36" s="344">
        <v>1839.25</v>
      </c>
      <c r="H36" s="344">
        <v>1043.6600000000001</v>
      </c>
      <c r="I36" s="343">
        <v>3234.56</v>
      </c>
    </row>
    <row r="37" spans="1:9" ht="15.75" x14ac:dyDescent="0.25">
      <c r="A37" s="72">
        <v>30</v>
      </c>
      <c r="B37" s="347" t="s">
        <v>18</v>
      </c>
      <c r="C37" s="343">
        <v>77.37</v>
      </c>
      <c r="D37" s="343">
        <v>200</v>
      </c>
      <c r="E37" s="343">
        <v>0</v>
      </c>
      <c r="F37" s="343">
        <v>277.37</v>
      </c>
      <c r="G37" s="343">
        <v>0</v>
      </c>
      <c r="H37" s="343">
        <v>0</v>
      </c>
      <c r="I37" s="343">
        <v>0</v>
      </c>
    </row>
    <row r="38" spans="1:9" ht="15.75" x14ac:dyDescent="0.25">
      <c r="A38" s="72">
        <v>31</v>
      </c>
      <c r="B38" s="347" t="s">
        <v>209</v>
      </c>
      <c r="C38" s="343">
        <v>914.98</v>
      </c>
      <c r="D38" s="343">
        <v>0</v>
      </c>
      <c r="E38" s="343">
        <v>0</v>
      </c>
      <c r="F38" s="343">
        <v>0</v>
      </c>
      <c r="G38" s="343">
        <v>153507.41</v>
      </c>
      <c r="H38" s="343">
        <v>153645.35999999999</v>
      </c>
      <c r="I38" s="343">
        <v>777.03</v>
      </c>
    </row>
    <row r="39" spans="1:9" ht="15.75" x14ac:dyDescent="0.25">
      <c r="A39" s="72">
        <v>32</v>
      </c>
      <c r="B39" s="347" t="s">
        <v>19</v>
      </c>
      <c r="C39" s="637" t="s">
        <v>404</v>
      </c>
      <c r="D39" s="637"/>
      <c r="E39" s="637"/>
      <c r="F39" s="637"/>
      <c r="G39" s="637"/>
      <c r="H39" s="637"/>
      <c r="I39" s="637"/>
    </row>
    <row r="40" spans="1:9" ht="15.75" x14ac:dyDescent="0.25">
      <c r="A40" s="72">
        <v>33</v>
      </c>
      <c r="B40" s="347" t="s">
        <v>20</v>
      </c>
      <c r="C40" s="343">
        <v>0</v>
      </c>
      <c r="D40" s="344">
        <v>0</v>
      </c>
      <c r="E40" s="343">
        <v>0</v>
      </c>
      <c r="F40" s="344">
        <v>0</v>
      </c>
      <c r="G40" s="344">
        <v>0</v>
      </c>
      <c r="H40" s="344">
        <v>0</v>
      </c>
      <c r="I40" s="343">
        <v>0</v>
      </c>
    </row>
    <row r="41" spans="1:9" ht="31.5" x14ac:dyDescent="0.25">
      <c r="A41" s="72">
        <v>34</v>
      </c>
      <c r="B41" s="437" t="s">
        <v>147</v>
      </c>
      <c r="C41" s="345">
        <v>3113.19</v>
      </c>
      <c r="D41" s="345">
        <v>128500</v>
      </c>
      <c r="E41" s="345">
        <v>0</v>
      </c>
      <c r="F41" s="345">
        <v>127441.15</v>
      </c>
      <c r="G41" s="345">
        <v>7590.85</v>
      </c>
      <c r="H41" s="345">
        <v>6377.72</v>
      </c>
      <c r="I41" s="345">
        <v>5385.17</v>
      </c>
    </row>
    <row r="42" spans="1:9" ht="15.75" x14ac:dyDescent="0.25">
      <c r="A42" s="72">
        <v>35</v>
      </c>
      <c r="B42" s="348" t="s">
        <v>74</v>
      </c>
      <c r="C42" s="343">
        <v>0</v>
      </c>
      <c r="D42" s="344">
        <v>2070</v>
      </c>
      <c r="E42" s="343">
        <v>104900</v>
      </c>
      <c r="F42" s="344">
        <v>0</v>
      </c>
      <c r="G42" s="344">
        <v>0</v>
      </c>
      <c r="H42" s="344">
        <v>0</v>
      </c>
      <c r="I42" s="343">
        <v>175410</v>
      </c>
    </row>
    <row r="43" spans="1:9" ht="15.75" x14ac:dyDescent="0.25">
      <c r="A43" s="72">
        <v>36</v>
      </c>
      <c r="B43" s="347" t="s">
        <v>208</v>
      </c>
      <c r="C43" s="343">
        <v>586075.64</v>
      </c>
      <c r="D43" s="344">
        <v>0</v>
      </c>
      <c r="E43" s="343">
        <v>0</v>
      </c>
      <c r="F43" s="344">
        <v>0</v>
      </c>
      <c r="G43" s="344">
        <v>1915401.28</v>
      </c>
      <c r="H43" s="344">
        <v>2215078.67</v>
      </c>
      <c r="I43" s="343">
        <v>286398.25</v>
      </c>
    </row>
    <row r="44" spans="1:9" ht="15.75" x14ac:dyDescent="0.25">
      <c r="A44" s="72">
        <v>37</v>
      </c>
      <c r="B44" s="347" t="s">
        <v>51</v>
      </c>
      <c r="C44" s="343">
        <v>3567.76</v>
      </c>
      <c r="D44" s="344">
        <v>0</v>
      </c>
      <c r="E44" s="343">
        <v>0</v>
      </c>
      <c r="F44" s="344">
        <v>1510</v>
      </c>
      <c r="G44" s="344">
        <v>218226.96</v>
      </c>
      <c r="H44" s="344">
        <v>177677.76</v>
      </c>
      <c r="I44" s="343">
        <v>42606.96</v>
      </c>
    </row>
    <row r="45" spans="1:9" ht="15.75" x14ac:dyDescent="0.25">
      <c r="A45" s="72">
        <v>38</v>
      </c>
      <c r="B45" s="347" t="s">
        <v>22</v>
      </c>
      <c r="C45" s="343">
        <v>9208.4500000000007</v>
      </c>
      <c r="D45" s="344">
        <v>0</v>
      </c>
      <c r="E45" s="343">
        <v>600</v>
      </c>
      <c r="F45" s="344">
        <v>1069.94</v>
      </c>
      <c r="G45" s="344">
        <v>0</v>
      </c>
      <c r="H45" s="344">
        <v>275</v>
      </c>
      <c r="I45" s="343">
        <v>8463.51</v>
      </c>
    </row>
    <row r="46" spans="1:9" ht="21" customHeight="1" x14ac:dyDescent="0.25">
      <c r="A46" s="72">
        <v>39</v>
      </c>
      <c r="B46" s="347" t="s">
        <v>23</v>
      </c>
      <c r="C46" s="343">
        <v>0</v>
      </c>
      <c r="D46" s="344">
        <v>0</v>
      </c>
      <c r="E46" s="343">
        <v>0</v>
      </c>
      <c r="F46" s="344">
        <v>0</v>
      </c>
      <c r="G46" s="344">
        <v>0</v>
      </c>
      <c r="H46" s="344">
        <v>0</v>
      </c>
      <c r="I46" s="343">
        <v>0</v>
      </c>
    </row>
    <row r="47" spans="1:9" ht="15.75" x14ac:dyDescent="0.25">
      <c r="A47" s="72">
        <v>40</v>
      </c>
      <c r="B47" s="348" t="s">
        <v>207</v>
      </c>
      <c r="C47" s="345">
        <v>0</v>
      </c>
      <c r="D47" s="345">
        <v>0</v>
      </c>
      <c r="E47" s="345">
        <v>0</v>
      </c>
      <c r="F47" s="345">
        <v>0</v>
      </c>
      <c r="G47" s="345">
        <v>0</v>
      </c>
      <c r="H47" s="345">
        <v>0</v>
      </c>
      <c r="I47" s="345">
        <v>0</v>
      </c>
    </row>
    <row r="48" spans="1:9" ht="31.5" x14ac:dyDescent="0.25">
      <c r="A48" s="72">
        <v>41</v>
      </c>
      <c r="B48" s="347" t="s">
        <v>449</v>
      </c>
      <c r="C48" s="343">
        <v>75925.149999999994</v>
      </c>
      <c r="D48" s="344">
        <v>0</v>
      </c>
      <c r="E48" s="343">
        <v>0</v>
      </c>
      <c r="F48" s="344">
        <v>0</v>
      </c>
      <c r="G48" s="344">
        <v>63435.31</v>
      </c>
      <c r="H48" s="344">
        <v>73684.149999999994</v>
      </c>
      <c r="I48" s="343">
        <v>65676.31</v>
      </c>
    </row>
    <row r="49" spans="1:9" ht="15.75" x14ac:dyDescent="0.25">
      <c r="A49" s="72">
        <v>42</v>
      </c>
      <c r="B49" s="347" t="s">
        <v>206</v>
      </c>
      <c r="C49" s="343">
        <v>959270.27</v>
      </c>
      <c r="D49" s="343">
        <v>2791546.19</v>
      </c>
      <c r="E49" s="343">
        <v>43750</v>
      </c>
      <c r="F49" s="343">
        <v>3488730.3</v>
      </c>
      <c r="G49" s="343">
        <v>10932338.48</v>
      </c>
      <c r="H49" s="343">
        <v>9785775.7799999993</v>
      </c>
      <c r="I49" s="343">
        <v>1452398.86</v>
      </c>
    </row>
    <row r="50" spans="1:9" ht="15.75" x14ac:dyDescent="0.25">
      <c r="A50" s="72">
        <v>43</v>
      </c>
      <c r="B50" s="347" t="s">
        <v>205</v>
      </c>
      <c r="C50" s="343">
        <v>52536.39</v>
      </c>
      <c r="D50" s="343">
        <v>0</v>
      </c>
      <c r="E50" s="343">
        <v>0</v>
      </c>
      <c r="F50" s="343">
        <v>0</v>
      </c>
      <c r="G50" s="343">
        <v>46036.34</v>
      </c>
      <c r="H50" s="343">
        <v>63647.53</v>
      </c>
      <c r="I50" s="343">
        <v>34925.199999999997</v>
      </c>
    </row>
    <row r="51" spans="1:9" ht="15.75" x14ac:dyDescent="0.25">
      <c r="A51" s="72">
        <v>44</v>
      </c>
      <c r="B51" s="347" t="s">
        <v>204</v>
      </c>
      <c r="C51" s="343">
        <v>19138.97</v>
      </c>
      <c r="D51" s="343">
        <v>9825.3799999999992</v>
      </c>
      <c r="E51" s="343">
        <v>0</v>
      </c>
      <c r="F51" s="343">
        <v>28957.79</v>
      </c>
      <c r="G51" s="343">
        <v>67294.009999999995</v>
      </c>
      <c r="H51" s="343">
        <v>64723.27</v>
      </c>
      <c r="I51" s="343">
        <v>2577.3000000000002</v>
      </c>
    </row>
    <row r="52" spans="1:9" ht="15.75" x14ac:dyDescent="0.25">
      <c r="A52" s="72">
        <v>45</v>
      </c>
      <c r="B52" s="347" t="s">
        <v>203</v>
      </c>
      <c r="C52" s="298">
        <v>0</v>
      </c>
      <c r="D52" s="298">
        <v>0</v>
      </c>
      <c r="E52" s="298">
        <v>0</v>
      </c>
      <c r="F52" s="298">
        <v>0</v>
      </c>
      <c r="G52" s="298">
        <v>0</v>
      </c>
      <c r="H52" s="298">
        <v>0</v>
      </c>
      <c r="I52" s="298">
        <v>0</v>
      </c>
    </row>
    <row r="53" spans="1:9" ht="15.75" x14ac:dyDescent="0.25">
      <c r="A53" s="72">
        <v>46</v>
      </c>
      <c r="B53" s="347" t="s">
        <v>48</v>
      </c>
      <c r="C53" s="343">
        <v>19640.97</v>
      </c>
      <c r="D53" s="298">
        <v>0</v>
      </c>
      <c r="E53" s="343">
        <v>35892</v>
      </c>
      <c r="F53" s="298">
        <v>35892</v>
      </c>
      <c r="G53" s="298">
        <v>0</v>
      </c>
      <c r="H53" s="298">
        <v>0</v>
      </c>
      <c r="I53" s="343">
        <v>19640.97</v>
      </c>
    </row>
    <row r="54" spans="1:9" ht="15.75" x14ac:dyDescent="0.25">
      <c r="A54" s="72">
        <v>47</v>
      </c>
      <c r="B54" s="349" t="s">
        <v>52</v>
      </c>
      <c r="C54" s="343">
        <v>0</v>
      </c>
      <c r="D54" s="298">
        <v>0</v>
      </c>
      <c r="E54" s="343">
        <v>0</v>
      </c>
      <c r="F54" s="298">
        <v>0</v>
      </c>
      <c r="G54" s="298">
        <v>0</v>
      </c>
      <c r="H54" s="298">
        <v>0</v>
      </c>
      <c r="I54" s="343">
        <v>0</v>
      </c>
    </row>
    <row r="55" spans="1:9" ht="15.75" x14ac:dyDescent="0.25">
      <c r="A55" s="72">
        <v>48</v>
      </c>
      <c r="B55" s="349" t="s">
        <v>53</v>
      </c>
      <c r="C55" s="343">
        <v>24277.06</v>
      </c>
      <c r="D55" s="298">
        <v>111600</v>
      </c>
      <c r="E55" s="343">
        <v>9000</v>
      </c>
      <c r="F55" s="346">
        <v>31036.34</v>
      </c>
      <c r="G55" s="298">
        <v>0</v>
      </c>
      <c r="H55" s="298">
        <v>0</v>
      </c>
      <c r="I55" s="343">
        <v>0</v>
      </c>
    </row>
    <row r="56" spans="1:9" ht="15.75" x14ac:dyDescent="0.25">
      <c r="A56" s="72">
        <v>49</v>
      </c>
      <c r="B56" s="349" t="s">
        <v>54</v>
      </c>
      <c r="C56" s="343">
        <v>23256.98</v>
      </c>
      <c r="D56" s="298">
        <v>246497.92000000001</v>
      </c>
      <c r="E56" s="343">
        <v>24200</v>
      </c>
      <c r="F56" s="298">
        <v>289744.02</v>
      </c>
      <c r="G56" s="298">
        <v>0</v>
      </c>
      <c r="H56" s="298">
        <v>0</v>
      </c>
      <c r="I56" s="343">
        <v>4210.88</v>
      </c>
    </row>
    <row r="57" spans="1:9" ht="15.75" x14ac:dyDescent="0.25">
      <c r="A57" s="72">
        <v>50</v>
      </c>
      <c r="B57" s="349" t="s">
        <v>55</v>
      </c>
      <c r="C57" s="343">
        <v>38908.58</v>
      </c>
      <c r="D57" s="298">
        <v>294600.87</v>
      </c>
      <c r="E57" s="343">
        <v>21917.31</v>
      </c>
      <c r="F57" s="298">
        <v>351667.06</v>
      </c>
      <c r="G57" s="298">
        <v>37710.68</v>
      </c>
      <c r="H57" s="298">
        <v>37766.239999999998</v>
      </c>
      <c r="I57" s="343">
        <v>3704.14</v>
      </c>
    </row>
    <row r="58" spans="1:9" ht="15.75" x14ac:dyDescent="0.25">
      <c r="A58" s="72">
        <v>51</v>
      </c>
      <c r="B58" s="349" t="s">
        <v>202</v>
      </c>
      <c r="C58" s="343">
        <v>0</v>
      </c>
      <c r="D58" s="298">
        <v>0</v>
      </c>
      <c r="E58" s="343">
        <v>0</v>
      </c>
      <c r="F58" s="298">
        <v>0</v>
      </c>
      <c r="G58" s="298">
        <v>0</v>
      </c>
      <c r="H58" s="298">
        <v>0</v>
      </c>
      <c r="I58" s="343">
        <v>0</v>
      </c>
    </row>
    <row r="59" spans="1:9" ht="15.75" x14ac:dyDescent="0.25">
      <c r="A59" s="72">
        <v>52</v>
      </c>
      <c r="B59" s="350" t="s">
        <v>201</v>
      </c>
      <c r="C59" s="345">
        <v>0</v>
      </c>
      <c r="D59" s="345">
        <v>0</v>
      </c>
      <c r="E59" s="345">
        <v>0</v>
      </c>
      <c r="F59" s="345">
        <v>0</v>
      </c>
      <c r="G59" s="345">
        <v>0</v>
      </c>
      <c r="H59" s="345">
        <v>0</v>
      </c>
      <c r="I59" s="345">
        <v>0</v>
      </c>
    </row>
    <row r="60" spans="1:9" ht="15.75" x14ac:dyDescent="0.25">
      <c r="A60" s="72">
        <v>53</v>
      </c>
      <c r="B60" s="349" t="s">
        <v>185</v>
      </c>
      <c r="C60" s="298">
        <v>0</v>
      </c>
      <c r="D60" s="298">
        <v>0</v>
      </c>
      <c r="E60" s="298">
        <v>0</v>
      </c>
      <c r="F60" s="298">
        <v>0</v>
      </c>
      <c r="G60" s="298">
        <v>0</v>
      </c>
      <c r="H60" s="298">
        <v>0</v>
      </c>
      <c r="I60" s="298">
        <v>0</v>
      </c>
    </row>
    <row r="61" spans="1:9" ht="15.75" x14ac:dyDescent="0.25">
      <c r="A61" s="72">
        <v>54</v>
      </c>
      <c r="B61" s="349" t="s">
        <v>200</v>
      </c>
      <c r="C61" s="298">
        <v>0</v>
      </c>
      <c r="D61" s="298">
        <v>0</v>
      </c>
      <c r="E61" s="298">
        <v>0</v>
      </c>
      <c r="F61" s="298">
        <v>0</v>
      </c>
      <c r="G61" s="298">
        <v>0</v>
      </c>
      <c r="H61" s="298">
        <v>0</v>
      </c>
      <c r="I61" s="298">
        <v>0</v>
      </c>
    </row>
    <row r="62" spans="1:9" ht="15.75" x14ac:dyDescent="0.25">
      <c r="A62" s="72">
        <v>55</v>
      </c>
      <c r="B62" s="349" t="s">
        <v>70</v>
      </c>
      <c r="C62" s="298">
        <v>60100.17</v>
      </c>
      <c r="D62" s="298">
        <v>501033.69</v>
      </c>
      <c r="E62" s="298">
        <v>0</v>
      </c>
      <c r="F62" s="298">
        <v>560635.79</v>
      </c>
      <c r="G62" s="298">
        <v>0</v>
      </c>
      <c r="H62" s="298">
        <v>0</v>
      </c>
      <c r="I62" s="298">
        <v>498.07</v>
      </c>
    </row>
    <row r="63" spans="1:9" ht="15.75" x14ac:dyDescent="0.25">
      <c r="A63" s="72">
        <v>56</v>
      </c>
      <c r="B63" s="349" t="s">
        <v>199</v>
      </c>
      <c r="C63" s="298">
        <v>85030</v>
      </c>
      <c r="D63" s="298">
        <v>916563.46</v>
      </c>
      <c r="E63" s="298">
        <v>0</v>
      </c>
      <c r="F63" s="298">
        <v>930033.85</v>
      </c>
      <c r="G63" s="298">
        <v>0</v>
      </c>
      <c r="H63" s="298">
        <v>0</v>
      </c>
      <c r="I63" s="298">
        <v>71559.61</v>
      </c>
    </row>
    <row r="64" spans="1:9" ht="15.75" x14ac:dyDescent="0.25">
      <c r="A64" s="72">
        <v>57</v>
      </c>
      <c r="B64" s="349" t="s">
        <v>198</v>
      </c>
      <c r="C64" s="298">
        <v>865</v>
      </c>
      <c r="D64" s="298">
        <v>90250</v>
      </c>
      <c r="E64" s="298">
        <v>0</v>
      </c>
      <c r="F64" s="298">
        <v>89387.34</v>
      </c>
      <c r="G64" s="298">
        <v>0</v>
      </c>
      <c r="H64" s="298">
        <v>0</v>
      </c>
      <c r="I64" s="298">
        <v>1727.66</v>
      </c>
    </row>
    <row r="65" spans="1:9" ht="15.75" x14ac:dyDescent="0.25">
      <c r="A65" s="72">
        <v>58</v>
      </c>
      <c r="B65" s="349" t="s">
        <v>153</v>
      </c>
      <c r="C65" s="298">
        <v>0</v>
      </c>
      <c r="D65" s="298">
        <v>52169.5</v>
      </c>
      <c r="E65" s="298">
        <v>20000</v>
      </c>
      <c r="F65" s="298">
        <v>71908.81</v>
      </c>
      <c r="G65" s="298">
        <v>0</v>
      </c>
      <c r="H65" s="298">
        <v>0</v>
      </c>
      <c r="I65" s="298">
        <v>260.69</v>
      </c>
    </row>
    <row r="66" spans="1:9" ht="15.75" x14ac:dyDescent="0.25">
      <c r="A66" s="72">
        <v>59</v>
      </c>
      <c r="B66" s="349" t="s">
        <v>154</v>
      </c>
      <c r="C66" s="343">
        <v>0</v>
      </c>
      <c r="D66" s="298">
        <v>0</v>
      </c>
      <c r="E66" s="343">
        <v>0</v>
      </c>
      <c r="F66" s="298">
        <v>0</v>
      </c>
      <c r="G66" s="298">
        <v>0</v>
      </c>
      <c r="H66" s="298">
        <v>0</v>
      </c>
      <c r="I66" s="343">
        <v>0</v>
      </c>
    </row>
    <row r="67" spans="1:9" ht="15.75" x14ac:dyDescent="0.25">
      <c r="A67" s="72">
        <v>60</v>
      </c>
      <c r="B67" s="351" t="s">
        <v>155</v>
      </c>
      <c r="C67" s="637" t="s">
        <v>404</v>
      </c>
      <c r="D67" s="637"/>
      <c r="E67" s="637"/>
      <c r="F67" s="637"/>
      <c r="G67" s="637"/>
      <c r="H67" s="637"/>
      <c r="I67" s="637"/>
    </row>
    <row r="68" spans="1:9" ht="15.75" x14ac:dyDescent="0.25">
      <c r="A68" s="72">
        <v>61</v>
      </c>
      <c r="B68" s="349" t="s">
        <v>156</v>
      </c>
      <c r="C68" s="343">
        <v>0</v>
      </c>
      <c r="D68" s="298">
        <v>0</v>
      </c>
      <c r="E68" s="343">
        <v>0</v>
      </c>
      <c r="F68" s="298">
        <v>0</v>
      </c>
      <c r="G68" s="298">
        <v>0</v>
      </c>
      <c r="H68" s="298">
        <v>0</v>
      </c>
      <c r="I68" s="343">
        <v>0</v>
      </c>
    </row>
  </sheetData>
  <mergeCells count="20">
    <mergeCell ref="C16:I16"/>
    <mergeCell ref="C17:I17"/>
    <mergeCell ref="B6:B7"/>
    <mergeCell ref="C6:C7"/>
    <mergeCell ref="D6:D7"/>
    <mergeCell ref="F6:F7"/>
    <mergeCell ref="E6:E7"/>
    <mergeCell ref="H2:I2"/>
    <mergeCell ref="H6:H7"/>
    <mergeCell ref="I6:I7"/>
    <mergeCell ref="G6:G7"/>
    <mergeCell ref="A4:I5"/>
    <mergeCell ref="A6:A7"/>
    <mergeCell ref="E1:I1"/>
    <mergeCell ref="C67:I67"/>
    <mergeCell ref="C27:I27"/>
    <mergeCell ref="C29:I29"/>
    <mergeCell ref="C21:I21"/>
    <mergeCell ref="C39:I39"/>
    <mergeCell ref="C28:I28"/>
  </mergeCells>
  <pageMargins left="0.7" right="0.7" top="0.75" bottom="0.75" header="0.3" footer="0.3"/>
  <pageSetup paperSize="9"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FF"/>
    <pageSetUpPr fitToPage="1"/>
  </sheetPr>
  <dimension ref="A1:L45"/>
  <sheetViews>
    <sheetView workbookViewId="0">
      <selection activeCell="J2" sqref="J2"/>
    </sheetView>
  </sheetViews>
  <sheetFormatPr defaultColWidth="9.140625" defaultRowHeight="15.75" x14ac:dyDescent="0.25"/>
  <cols>
    <col min="1" max="1" width="6" style="82" customWidth="1"/>
    <col min="2" max="2" width="67.140625" style="81" customWidth="1"/>
    <col min="3" max="3" width="15.7109375" style="80" customWidth="1"/>
    <col min="4" max="4" width="14.85546875" style="80" bestFit="1" customWidth="1"/>
    <col min="5" max="5" width="14.85546875" style="80" customWidth="1"/>
    <col min="6" max="6" width="21.42578125" style="80" customWidth="1"/>
    <col min="7" max="7" width="17.28515625" style="80" customWidth="1"/>
    <col min="8" max="8" width="19.5703125" style="80" customWidth="1"/>
    <col min="9" max="9" width="23.140625" style="80" customWidth="1"/>
    <col min="10" max="10" width="16.28515625" style="80" customWidth="1"/>
    <col min="11" max="11" width="14.7109375" style="80" customWidth="1"/>
    <col min="12" max="12" width="13.7109375" style="80" customWidth="1"/>
    <col min="13" max="16384" width="9.140625" style="80"/>
  </cols>
  <sheetData>
    <row r="1" spans="1:11" ht="14.45" customHeight="1" x14ac:dyDescent="0.25">
      <c r="H1" s="84"/>
      <c r="I1" s="528" t="s">
        <v>474</v>
      </c>
      <c r="J1" s="528"/>
    </row>
    <row r="2" spans="1:11" ht="14.45" customHeight="1" x14ac:dyDescent="0.25">
      <c r="I2" s="83"/>
      <c r="J2" s="186" t="s">
        <v>536</v>
      </c>
    </row>
    <row r="3" spans="1:11" ht="14.45" customHeight="1" x14ac:dyDescent="0.25">
      <c r="I3" s="83"/>
      <c r="J3" s="186"/>
    </row>
    <row r="4" spans="1:11" ht="50.45" customHeight="1" x14ac:dyDescent="0.25">
      <c r="A4" s="529" t="s">
        <v>318</v>
      </c>
      <c r="B4" s="529"/>
      <c r="C4" s="529"/>
      <c r="D4" s="529"/>
      <c r="E4" s="529"/>
      <c r="F4" s="529"/>
      <c r="G4" s="529"/>
      <c r="H4" s="529"/>
      <c r="I4" s="529"/>
      <c r="J4" s="529"/>
    </row>
    <row r="5" spans="1:11" ht="18.75" x14ac:dyDescent="0.25">
      <c r="B5" s="154"/>
      <c r="C5" s="154"/>
      <c r="D5" s="154"/>
      <c r="E5" s="154"/>
      <c r="F5" s="154"/>
      <c r="G5" s="154"/>
      <c r="H5" s="154"/>
      <c r="I5" s="154"/>
      <c r="J5" s="155" t="s">
        <v>274</v>
      </c>
    </row>
    <row r="6" spans="1:11" ht="41.45" customHeight="1" x14ac:dyDescent="0.25">
      <c r="A6" s="530" t="s">
        <v>225</v>
      </c>
      <c r="B6" s="533" t="s">
        <v>1</v>
      </c>
      <c r="C6" s="534" t="s">
        <v>275</v>
      </c>
      <c r="D6" s="534"/>
      <c r="E6" s="534"/>
      <c r="F6" s="535" t="s">
        <v>276</v>
      </c>
      <c r="G6" s="535"/>
      <c r="H6" s="535"/>
      <c r="I6" s="156" t="s">
        <v>277</v>
      </c>
      <c r="J6" s="536" t="s">
        <v>296</v>
      </c>
      <c r="K6" s="188"/>
    </row>
    <row r="7" spans="1:11" x14ac:dyDescent="0.25">
      <c r="A7" s="531"/>
      <c r="B7" s="533"/>
      <c r="C7" s="537" t="s">
        <v>278</v>
      </c>
      <c r="D7" s="537"/>
      <c r="E7" s="537"/>
      <c r="F7" s="535" t="s">
        <v>278</v>
      </c>
      <c r="G7" s="535"/>
      <c r="H7" s="535"/>
      <c r="I7" s="156" t="s">
        <v>278</v>
      </c>
      <c r="J7" s="536"/>
      <c r="K7" s="188"/>
    </row>
    <row r="8" spans="1:11" ht="63" x14ac:dyDescent="0.25">
      <c r="A8" s="532"/>
      <c r="B8" s="533"/>
      <c r="C8" s="157" t="s">
        <v>279</v>
      </c>
      <c r="D8" s="157" t="s">
        <v>280</v>
      </c>
      <c r="E8" s="157" t="s">
        <v>293</v>
      </c>
      <c r="F8" s="157" t="s">
        <v>281</v>
      </c>
      <c r="G8" s="157" t="s">
        <v>280</v>
      </c>
      <c r="H8" s="157" t="s">
        <v>293</v>
      </c>
      <c r="I8" s="157" t="s">
        <v>282</v>
      </c>
      <c r="J8" s="536"/>
      <c r="K8" s="188"/>
    </row>
    <row r="9" spans="1:11" s="82" customFormat="1" ht="8.25" customHeight="1" x14ac:dyDescent="0.25">
      <c r="A9" s="158">
        <v>1</v>
      </c>
      <c r="B9" s="159">
        <v>2</v>
      </c>
      <c r="C9" s="160">
        <v>3</v>
      </c>
      <c r="D9" s="160">
        <v>4</v>
      </c>
      <c r="E9" s="160">
        <v>5</v>
      </c>
      <c r="F9" s="160">
        <v>6</v>
      </c>
      <c r="G9" s="160">
        <v>7</v>
      </c>
      <c r="H9" s="161">
        <v>8</v>
      </c>
      <c r="I9" s="161">
        <v>9</v>
      </c>
      <c r="J9" s="160">
        <v>10</v>
      </c>
      <c r="K9" s="189"/>
    </row>
    <row r="10" spans="1:11" x14ac:dyDescent="0.25">
      <c r="A10" s="231">
        <v>1</v>
      </c>
      <c r="B10" s="162" t="s">
        <v>283</v>
      </c>
      <c r="C10" s="202">
        <f>22645.18*6</f>
        <v>135871.08000000002</v>
      </c>
      <c r="D10" s="203">
        <v>0</v>
      </c>
      <c r="E10" s="204">
        <v>0</v>
      </c>
      <c r="F10" s="198">
        <f>244792.29*6</f>
        <v>1468753.74</v>
      </c>
      <c r="G10" s="199">
        <f>85545.99*6</f>
        <v>513275.94000000006</v>
      </c>
      <c r="H10" s="199">
        <f>47963.52*6</f>
        <v>287781.12</v>
      </c>
      <c r="I10" s="196">
        <v>0</v>
      </c>
      <c r="J10" s="187">
        <v>2806628.8600000003</v>
      </c>
    </row>
    <row r="11" spans="1:11" x14ac:dyDescent="0.25">
      <c r="A11" s="231">
        <v>2</v>
      </c>
      <c r="B11" s="162" t="s">
        <v>272</v>
      </c>
      <c r="C11" s="202">
        <f>106282.52*6</f>
        <v>637695.12</v>
      </c>
      <c r="D11" s="203">
        <f>31237.94*6</f>
        <v>187427.63999999998</v>
      </c>
      <c r="E11" s="204">
        <f>13015.81*6</f>
        <v>78094.86</v>
      </c>
      <c r="F11" s="198">
        <f>39020.06*6</f>
        <v>234120.36</v>
      </c>
      <c r="G11" s="199">
        <f>7052.99*6</f>
        <v>42317.94</v>
      </c>
      <c r="H11" s="199">
        <f>2712.59*6</f>
        <v>16275.54</v>
      </c>
      <c r="I11" s="196">
        <v>0</v>
      </c>
      <c r="J11" s="187">
        <v>1395253.7899999996</v>
      </c>
    </row>
    <row r="12" spans="1:11" x14ac:dyDescent="0.25">
      <c r="A12" s="231">
        <v>3</v>
      </c>
      <c r="B12" s="162" t="s">
        <v>284</v>
      </c>
      <c r="C12" s="202">
        <f>2400.59*6</f>
        <v>14403.54</v>
      </c>
      <c r="D12" s="203">
        <v>0</v>
      </c>
      <c r="E12" s="204">
        <v>0</v>
      </c>
      <c r="F12" s="198">
        <f>329.51*6</f>
        <v>1977.06</v>
      </c>
      <c r="G12" s="199">
        <v>0</v>
      </c>
      <c r="H12" s="199">
        <v>0</v>
      </c>
      <c r="I12" s="196">
        <v>0</v>
      </c>
      <c r="J12" s="187">
        <v>19110.7</v>
      </c>
    </row>
    <row r="13" spans="1:11" x14ac:dyDescent="0.25">
      <c r="A13" s="231">
        <v>4</v>
      </c>
      <c r="B13" s="163" t="s">
        <v>9</v>
      </c>
      <c r="C13" s="195">
        <v>0</v>
      </c>
      <c r="D13" s="196">
        <v>0</v>
      </c>
      <c r="E13" s="197">
        <v>0</v>
      </c>
      <c r="F13" s="198">
        <f>26361.55*6</f>
        <v>158169.29999999999</v>
      </c>
      <c r="G13" s="199">
        <f>2047.64*6</f>
        <v>12285.84</v>
      </c>
      <c r="H13" s="199">
        <f>1479.59*6</f>
        <v>8877.5399999999991</v>
      </c>
      <c r="I13" s="196">
        <f>2776.64*6</f>
        <v>16659.84</v>
      </c>
      <c r="J13" s="187">
        <v>228657.94</v>
      </c>
    </row>
    <row r="14" spans="1:11" ht="31.5" x14ac:dyDescent="0.25">
      <c r="A14" s="231">
        <v>5</v>
      </c>
      <c r="B14" s="162" t="s">
        <v>285</v>
      </c>
      <c r="C14" s="202">
        <v>0</v>
      </c>
      <c r="D14" s="203">
        <v>0</v>
      </c>
      <c r="E14" s="204">
        <v>0</v>
      </c>
      <c r="F14" s="198">
        <f>6636.8*6</f>
        <v>39820.800000000003</v>
      </c>
      <c r="G14" s="199">
        <f>75.84*6</f>
        <v>455.04</v>
      </c>
      <c r="H14" s="199" t="s">
        <v>444</v>
      </c>
      <c r="I14" s="205">
        <v>0</v>
      </c>
      <c r="J14" s="187">
        <v>50440.880000000005</v>
      </c>
    </row>
    <row r="15" spans="1:11" x14ac:dyDescent="0.25">
      <c r="A15" s="231">
        <v>6</v>
      </c>
      <c r="B15" s="162" t="s">
        <v>10</v>
      </c>
      <c r="C15" s="202">
        <f>233821.68*6</f>
        <v>1402930.08</v>
      </c>
      <c r="D15" s="203">
        <f>70285.36*6</f>
        <v>421712.16000000003</v>
      </c>
      <c r="E15" s="204">
        <f>13015.81*6</f>
        <v>78094.86</v>
      </c>
      <c r="F15" s="198">
        <f>360190.24*6</f>
        <v>2161141.44</v>
      </c>
      <c r="G15" s="199">
        <f>91613.08*6</f>
        <v>549678.48</v>
      </c>
      <c r="H15" s="199">
        <f>62636.16*6</f>
        <v>375816.96000000002</v>
      </c>
      <c r="I15" s="196">
        <v>0</v>
      </c>
      <c r="J15" s="187">
        <v>5820936.3099999987</v>
      </c>
    </row>
    <row r="16" spans="1:11" x14ac:dyDescent="0.25">
      <c r="A16" s="231">
        <v>7</v>
      </c>
      <c r="B16" s="162" t="s">
        <v>11</v>
      </c>
      <c r="C16" s="202">
        <f>1025.41*6</f>
        <v>6152.4600000000009</v>
      </c>
      <c r="D16" s="203">
        <v>0</v>
      </c>
      <c r="E16" s="204">
        <v>0</v>
      </c>
      <c r="F16" s="198">
        <f>3122.85*6</f>
        <v>18737.099999999999</v>
      </c>
      <c r="G16" s="199">
        <f>606.71*6</f>
        <v>3640.26</v>
      </c>
      <c r="H16" s="199">
        <f>369.9*6</f>
        <v>2219.3999999999996</v>
      </c>
      <c r="I16" s="196">
        <v>0</v>
      </c>
      <c r="J16" s="187">
        <v>35874.089999999997</v>
      </c>
    </row>
    <row r="17" spans="1:12" x14ac:dyDescent="0.25">
      <c r="A17" s="231">
        <v>8</v>
      </c>
      <c r="B17" s="162" t="s">
        <v>273</v>
      </c>
      <c r="C17" s="202">
        <f>51270.5*6</f>
        <v>307623</v>
      </c>
      <c r="D17" s="203">
        <v>0</v>
      </c>
      <c r="E17" s="204">
        <v>0</v>
      </c>
      <c r="F17" s="198">
        <f>58124.55*6</f>
        <v>348747.30000000005</v>
      </c>
      <c r="G17" s="199">
        <f>7508.03*6</f>
        <v>45048.18</v>
      </c>
      <c r="H17" s="199">
        <f>7151.37*6</f>
        <v>42908.22</v>
      </c>
      <c r="I17" s="196">
        <f>156688.58*6</f>
        <v>940131.48</v>
      </c>
      <c r="J17" s="187">
        <v>1965201.2099999997</v>
      </c>
    </row>
    <row r="18" spans="1:12" x14ac:dyDescent="0.25">
      <c r="A18" s="231">
        <v>9</v>
      </c>
      <c r="B18" s="162" t="s">
        <v>15</v>
      </c>
      <c r="C18" s="202">
        <v>0</v>
      </c>
      <c r="D18" s="203">
        <v>0</v>
      </c>
      <c r="E18" s="204">
        <v>0</v>
      </c>
      <c r="F18" s="198">
        <f>2871.73*6</f>
        <v>17230.38</v>
      </c>
      <c r="G18" s="199">
        <f>303.35*6</f>
        <v>1820.1000000000001</v>
      </c>
      <c r="H18" s="199">
        <f>123.3*6</f>
        <v>739.8</v>
      </c>
      <c r="I18" s="196">
        <f>2776.64*6</f>
        <v>16659.84</v>
      </c>
      <c r="J18" s="187">
        <v>42525.14</v>
      </c>
    </row>
    <row r="19" spans="1:12" ht="31.5" x14ac:dyDescent="0.25">
      <c r="A19" s="231">
        <v>10</v>
      </c>
      <c r="B19" s="162" t="s">
        <v>303</v>
      </c>
      <c r="C19" s="195">
        <v>0</v>
      </c>
      <c r="D19" s="196">
        <v>0</v>
      </c>
      <c r="E19" s="197">
        <v>0</v>
      </c>
      <c r="F19" s="198">
        <f>10286.44*6</f>
        <v>61718.64</v>
      </c>
      <c r="G19" s="199">
        <f>1365.1*6</f>
        <v>8190.5999999999995</v>
      </c>
      <c r="H19" s="199">
        <f>1602.89*6</f>
        <v>9617.34</v>
      </c>
      <c r="I19" s="196">
        <f>2776.64*6</f>
        <v>16659.84</v>
      </c>
      <c r="J19" s="187">
        <v>218226.96</v>
      </c>
      <c r="L19" s="164"/>
    </row>
    <row r="20" spans="1:12" x14ac:dyDescent="0.25">
      <c r="A20" s="231">
        <v>11</v>
      </c>
      <c r="B20" s="162" t="s">
        <v>310</v>
      </c>
      <c r="C20" s="202">
        <v>0</v>
      </c>
      <c r="D20" s="203">
        <v>0</v>
      </c>
      <c r="E20" s="204">
        <v>0</v>
      </c>
      <c r="F20" s="198">
        <f>66331.38*6</f>
        <v>397988.28</v>
      </c>
      <c r="G20" s="199">
        <f>16153.63*6</f>
        <v>96921.78</v>
      </c>
      <c r="H20" s="199">
        <f>13686.25*6</f>
        <v>82117.5</v>
      </c>
      <c r="I20" s="196">
        <f>12707.54*6</f>
        <v>76245.240000000005</v>
      </c>
      <c r="J20" s="187">
        <v>860723.88</v>
      </c>
    </row>
    <row r="21" spans="1:12" x14ac:dyDescent="0.25">
      <c r="A21" s="231">
        <v>12</v>
      </c>
      <c r="B21" s="162" t="s">
        <v>286</v>
      </c>
      <c r="C21" s="202">
        <f>758.39*6</f>
        <v>4550.34</v>
      </c>
      <c r="D21" s="203">
        <v>0</v>
      </c>
      <c r="E21" s="204">
        <v>0</v>
      </c>
      <c r="F21" s="198">
        <f>604.76*6</f>
        <v>3628.56</v>
      </c>
      <c r="G21" s="498">
        <f>227.52*6</f>
        <v>1365.1200000000001</v>
      </c>
      <c r="H21" s="199">
        <f>123.3*6</f>
        <v>739.8</v>
      </c>
      <c r="I21" s="196">
        <v>0</v>
      </c>
      <c r="J21" s="187">
        <v>11997.79</v>
      </c>
    </row>
    <row r="22" spans="1:12" x14ac:dyDescent="0.25">
      <c r="A22" s="231">
        <v>13</v>
      </c>
      <c r="B22" s="162" t="s">
        <v>287</v>
      </c>
      <c r="C22" s="202">
        <v>0</v>
      </c>
      <c r="D22" s="203">
        <v>0</v>
      </c>
      <c r="E22" s="204">
        <v>0</v>
      </c>
      <c r="F22" s="198">
        <f>474.67*6</f>
        <v>2848.02</v>
      </c>
      <c r="G22" s="199">
        <v>0</v>
      </c>
      <c r="H22" s="199">
        <v>0</v>
      </c>
      <c r="I22" s="196">
        <v>0</v>
      </c>
      <c r="J22" s="187">
        <v>3322.69</v>
      </c>
    </row>
    <row r="23" spans="1:12" s="165" customFormat="1" ht="31.5" x14ac:dyDescent="0.25">
      <c r="A23" s="231">
        <v>14</v>
      </c>
      <c r="B23" s="162" t="s">
        <v>146</v>
      </c>
      <c r="C23" s="195">
        <v>0</v>
      </c>
      <c r="D23" s="196">
        <v>0</v>
      </c>
      <c r="E23" s="197">
        <v>0</v>
      </c>
      <c r="F23" s="198">
        <f>262.75*6</f>
        <v>1576.5</v>
      </c>
      <c r="G23" s="199">
        <v>0</v>
      </c>
      <c r="H23" s="199">
        <v>0</v>
      </c>
      <c r="I23" s="196">
        <v>0</v>
      </c>
      <c r="J23" s="187">
        <v>1839.25</v>
      </c>
    </row>
    <row r="24" spans="1:12" x14ac:dyDescent="0.25">
      <c r="A24" s="231">
        <v>15</v>
      </c>
      <c r="B24" s="162" t="s">
        <v>50</v>
      </c>
      <c r="C24" s="195">
        <f>18132.35*6</f>
        <v>108794.09999999999</v>
      </c>
      <c r="D24" s="196">
        <v>0</v>
      </c>
      <c r="E24" s="197">
        <v>0</v>
      </c>
      <c r="F24" s="198">
        <f>3247.33*6</f>
        <v>19483.98</v>
      </c>
      <c r="G24" s="199">
        <f>303.35*6</f>
        <v>1820.1000000000001</v>
      </c>
      <c r="H24" s="199">
        <f>246.6*6</f>
        <v>1479.6</v>
      </c>
      <c r="I24" s="196">
        <v>0</v>
      </c>
      <c r="J24" s="187">
        <v>153507.41000000003</v>
      </c>
    </row>
    <row r="25" spans="1:12" ht="31.5" x14ac:dyDescent="0.25">
      <c r="A25" s="231">
        <v>16</v>
      </c>
      <c r="B25" s="162" t="s">
        <v>288</v>
      </c>
      <c r="C25" s="202">
        <v>0</v>
      </c>
      <c r="D25" s="203">
        <v>0</v>
      </c>
      <c r="E25" s="204">
        <v>0</v>
      </c>
      <c r="F25" s="198">
        <f>1195.73*6</f>
        <v>7174.38</v>
      </c>
      <c r="G25" s="199">
        <f>75.84*6</f>
        <v>455.04</v>
      </c>
      <c r="H25" s="199">
        <f>246.6*6</f>
        <v>1479.6</v>
      </c>
      <c r="I25" s="196">
        <v>0</v>
      </c>
      <c r="J25" s="187">
        <v>10627.189999999999</v>
      </c>
    </row>
    <row r="26" spans="1:12" x14ac:dyDescent="0.25">
      <c r="A26" s="231">
        <v>17</v>
      </c>
      <c r="B26" s="162" t="s">
        <v>21</v>
      </c>
      <c r="C26" s="202">
        <f>29161.91*6</f>
        <v>174971.46</v>
      </c>
      <c r="D26" s="203">
        <v>0</v>
      </c>
      <c r="E26" s="204">
        <v>0</v>
      </c>
      <c r="F26" s="198">
        <f>151390.14*6</f>
        <v>908340.84000000008</v>
      </c>
      <c r="G26" s="199">
        <f>37653.89*6</f>
        <v>225923.34</v>
      </c>
      <c r="H26" s="199">
        <f>25153.11*6</f>
        <v>150918.66</v>
      </c>
      <c r="I26" s="196">
        <f>30194*6</f>
        <v>181164</v>
      </c>
      <c r="J26" s="187">
        <v>1914871.35</v>
      </c>
    </row>
    <row r="27" spans="1:12" x14ac:dyDescent="0.25">
      <c r="A27" s="231">
        <v>18</v>
      </c>
      <c r="B27" s="162" t="s">
        <v>289</v>
      </c>
      <c r="C27" s="195">
        <f>6155.87*6</f>
        <v>36935.22</v>
      </c>
      <c r="D27" s="196">
        <v>0</v>
      </c>
      <c r="E27" s="197">
        <v>0</v>
      </c>
      <c r="F27" s="198">
        <f>5462.61*6</f>
        <v>32775.659999999996</v>
      </c>
      <c r="G27" s="199">
        <f>379.19*6</f>
        <v>2275.14</v>
      </c>
      <c r="H27" s="199">
        <f>369.9*6</f>
        <v>2219.3999999999996</v>
      </c>
      <c r="I27" s="196">
        <f>2776.64*6</f>
        <v>16659.84</v>
      </c>
      <c r="J27" s="187">
        <v>0</v>
      </c>
    </row>
    <row r="28" spans="1:12" ht="31.5" x14ac:dyDescent="0.25">
      <c r="A28" s="231">
        <v>19</v>
      </c>
      <c r="B28" s="162" t="s">
        <v>446</v>
      </c>
      <c r="C28" s="202">
        <v>0</v>
      </c>
      <c r="D28" s="203">
        <v>0</v>
      </c>
      <c r="E28" s="204">
        <v>0</v>
      </c>
      <c r="F28" s="198">
        <f>7540.49*6</f>
        <v>45242.94</v>
      </c>
      <c r="G28" s="199">
        <f>1061.74*6</f>
        <v>6370.4400000000005</v>
      </c>
      <c r="H28" s="199">
        <f>246.6*6</f>
        <v>1479.6</v>
      </c>
      <c r="I28" s="196">
        <v>0</v>
      </c>
      <c r="J28" s="187">
        <v>61941.80999999999</v>
      </c>
    </row>
    <row r="29" spans="1:12" x14ac:dyDescent="0.25">
      <c r="A29" s="231">
        <v>20</v>
      </c>
      <c r="B29" s="162" t="s">
        <v>24</v>
      </c>
      <c r="C29" s="202">
        <f>5669.61*6</f>
        <v>34017.659999999996</v>
      </c>
      <c r="D29" s="203">
        <v>0</v>
      </c>
      <c r="E29" s="204">
        <v>0</v>
      </c>
      <c r="F29" s="198">
        <f>20985.09*6</f>
        <v>125910.54000000001</v>
      </c>
      <c r="G29" s="199">
        <f>1365.1*6</f>
        <v>8190.5999999999995</v>
      </c>
      <c r="H29" s="199">
        <f>2589.29*6</f>
        <v>15535.74</v>
      </c>
      <c r="I29" s="196">
        <f>18677.05*6</f>
        <v>112062.29999999999</v>
      </c>
      <c r="J29" s="187">
        <v>246430.7</v>
      </c>
    </row>
    <row r="30" spans="1:12" x14ac:dyDescent="0.25">
      <c r="A30" s="231">
        <v>21</v>
      </c>
      <c r="B30" s="162" t="s">
        <v>25</v>
      </c>
      <c r="C30" s="202">
        <f>660931.32*6</f>
        <v>3965587.92</v>
      </c>
      <c r="D30" s="203">
        <f>195237.11*6</f>
        <v>1171422.6599999999</v>
      </c>
      <c r="E30" s="204">
        <f>156189.69*6</f>
        <v>937138.14</v>
      </c>
      <c r="F30" s="198">
        <f>151390.14*6</f>
        <v>908340.84000000008</v>
      </c>
      <c r="G30" s="199">
        <f>37653.89*6</f>
        <v>225923.34</v>
      </c>
      <c r="H30" s="199">
        <f>25153.11*6</f>
        <v>150918.66</v>
      </c>
      <c r="I30" s="196">
        <f>335207.38*6</f>
        <v>2011244.28</v>
      </c>
      <c r="J30" s="187">
        <v>10932338.48</v>
      </c>
    </row>
    <row r="31" spans="1:12" x14ac:dyDescent="0.25">
      <c r="A31" s="231">
        <v>22</v>
      </c>
      <c r="B31" s="162" t="s">
        <v>26</v>
      </c>
      <c r="C31" s="202">
        <v>0</v>
      </c>
      <c r="D31" s="203">
        <v>0</v>
      </c>
      <c r="E31" s="204">
        <v>0</v>
      </c>
      <c r="F31" s="198">
        <f>5286.87*6</f>
        <v>31721.22</v>
      </c>
      <c r="G31" s="199">
        <f>303.35*6</f>
        <v>1820.1000000000001</v>
      </c>
      <c r="H31" s="199">
        <f>986.4*6</f>
        <v>5918.4</v>
      </c>
      <c r="I31" s="196">
        <v>0</v>
      </c>
      <c r="J31" s="187">
        <v>46036.34</v>
      </c>
    </row>
    <row r="32" spans="1:12" x14ac:dyDescent="0.25">
      <c r="A32" s="231">
        <v>23</v>
      </c>
      <c r="B32" s="162" t="s">
        <v>267</v>
      </c>
      <c r="C32" s="202">
        <f>9613.43*6</f>
        <v>57680.58</v>
      </c>
      <c r="D32" s="203">
        <v>0</v>
      </c>
      <c r="E32" s="204">
        <v>0</v>
      </c>
      <c r="F32" s="198">
        <v>0</v>
      </c>
      <c r="G32" s="199">
        <v>0</v>
      </c>
      <c r="H32" s="199">
        <v>0</v>
      </c>
      <c r="I32" s="196">
        <v>0</v>
      </c>
      <c r="J32" s="187">
        <v>67294.010000000009</v>
      </c>
    </row>
    <row r="33" spans="1:11" x14ac:dyDescent="0.25">
      <c r="A33" s="231">
        <v>24</v>
      </c>
      <c r="B33" s="162" t="s">
        <v>53</v>
      </c>
      <c r="C33" s="202">
        <f>1376.03*6</f>
        <v>8256.18</v>
      </c>
      <c r="D33" s="203">
        <v>0</v>
      </c>
      <c r="E33" s="204">
        <v>0</v>
      </c>
      <c r="F33" s="198">
        <v>0</v>
      </c>
      <c r="G33" s="199">
        <v>0</v>
      </c>
      <c r="H33" s="199">
        <v>0</v>
      </c>
      <c r="I33" s="196">
        <v>0</v>
      </c>
      <c r="J33" s="187">
        <v>9632.2100000000009</v>
      </c>
    </row>
    <row r="34" spans="1:11" x14ac:dyDescent="0.25">
      <c r="A34" s="231">
        <v>25</v>
      </c>
      <c r="B34" s="162" t="s">
        <v>69</v>
      </c>
      <c r="C34" s="202">
        <f>5387.24*6</f>
        <v>32323.439999999999</v>
      </c>
      <c r="D34" s="203">
        <v>0</v>
      </c>
      <c r="E34" s="204">
        <v>0</v>
      </c>
      <c r="F34" s="198">
        <v>0</v>
      </c>
      <c r="G34" s="199">
        <v>0</v>
      </c>
      <c r="H34" s="199">
        <v>0</v>
      </c>
      <c r="I34" s="196">
        <v>0</v>
      </c>
      <c r="J34" s="187">
        <v>37710.68</v>
      </c>
    </row>
    <row r="35" spans="1:11" x14ac:dyDescent="0.25">
      <c r="A35" s="538" t="s">
        <v>397</v>
      </c>
      <c r="B35" s="539"/>
      <c r="C35" s="206">
        <f t="shared" ref="C35:I35" si="0">SUM(C10:C34)</f>
        <v>6927792.1800000006</v>
      </c>
      <c r="D35" s="206">
        <f t="shared" si="0"/>
        <v>1780562.46</v>
      </c>
      <c r="E35" s="206">
        <f t="shared" si="0"/>
        <v>1093327.8600000001</v>
      </c>
      <c r="F35" s="206">
        <f t="shared" si="0"/>
        <v>6995447.8799999999</v>
      </c>
      <c r="G35" s="206">
        <f t="shared" si="0"/>
        <v>1747777.3800000008</v>
      </c>
      <c r="H35" s="206">
        <f t="shared" si="0"/>
        <v>1157042.8799999999</v>
      </c>
      <c r="I35" s="206">
        <f t="shared" si="0"/>
        <v>3387486.66</v>
      </c>
      <c r="J35" s="542">
        <f>SUM(J10:J34)</f>
        <v>26941129.670000002</v>
      </c>
      <c r="K35" s="207"/>
    </row>
    <row r="36" spans="1:11" ht="18.75" x14ac:dyDescent="0.25">
      <c r="A36" s="540"/>
      <c r="B36" s="541"/>
      <c r="C36" s="544">
        <f>C35+D35+E35+F35+G35+H35+I35</f>
        <v>23089437.299999997</v>
      </c>
      <c r="D36" s="545"/>
      <c r="E36" s="545"/>
      <c r="F36" s="545"/>
      <c r="G36" s="545"/>
      <c r="H36" s="545"/>
      <c r="I36" s="545"/>
      <c r="J36" s="543"/>
    </row>
    <row r="39" spans="1:11" ht="18.75" x14ac:dyDescent="0.3">
      <c r="B39" s="166" t="s">
        <v>290</v>
      </c>
      <c r="F39" s="207"/>
    </row>
    <row r="40" spans="1:11" x14ac:dyDescent="0.25">
      <c r="B40" s="527" t="s">
        <v>304</v>
      </c>
    </row>
    <row r="41" spans="1:11" x14ac:dyDescent="0.25">
      <c r="B41" s="527"/>
    </row>
    <row r="42" spans="1:11" x14ac:dyDescent="0.25">
      <c r="B42" s="527"/>
    </row>
    <row r="43" spans="1:11" ht="27.75" customHeight="1" x14ac:dyDescent="0.25">
      <c r="B43" s="527"/>
    </row>
    <row r="44" spans="1:11" ht="47.25" x14ac:dyDescent="0.25">
      <c r="B44" s="81" t="s">
        <v>302</v>
      </c>
    </row>
    <row r="45" spans="1:11" ht="63" x14ac:dyDescent="0.25">
      <c r="B45" s="81" t="s">
        <v>311</v>
      </c>
    </row>
  </sheetData>
  <mergeCells count="13">
    <mergeCell ref="B40:B43"/>
    <mergeCell ref="I1:J1"/>
    <mergeCell ref="A4:J4"/>
    <mergeCell ref="A6:A8"/>
    <mergeCell ref="B6:B8"/>
    <mergeCell ref="C6:E6"/>
    <mergeCell ref="F6:H6"/>
    <mergeCell ref="J6:J8"/>
    <mergeCell ref="C7:E7"/>
    <mergeCell ref="F7:H7"/>
    <mergeCell ref="A35:B36"/>
    <mergeCell ref="J35:J36"/>
    <mergeCell ref="C36:I36"/>
  </mergeCells>
  <pageMargins left="0.7" right="0.7" top="0.75" bottom="0.75" header="0.3" footer="0.3"/>
  <pageSetup paperSize="9" scale="51" orientation="landscape" horizontalDpi="0"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J27"/>
  <sheetViews>
    <sheetView workbookViewId="0">
      <selection activeCell="J2" sqref="J2"/>
    </sheetView>
  </sheetViews>
  <sheetFormatPr defaultRowHeight="15" x14ac:dyDescent="0.25"/>
  <cols>
    <col min="1" max="1" width="4" bestFit="1" customWidth="1"/>
    <col min="2" max="2" width="46.7109375" customWidth="1"/>
    <col min="3" max="3" width="18.7109375" customWidth="1"/>
    <col min="4" max="4" width="16.28515625" customWidth="1"/>
    <col min="5" max="5" width="16" customWidth="1"/>
    <col min="6" max="6" width="22.140625" customWidth="1"/>
    <col min="7" max="7" width="16.42578125" customWidth="1"/>
    <col min="8" max="8" width="14.140625" customWidth="1"/>
    <col min="10" max="10" width="9.7109375" customWidth="1"/>
  </cols>
  <sheetData>
    <row r="1" spans="1:10" ht="15.75" x14ac:dyDescent="0.25">
      <c r="A1" s="97"/>
      <c r="B1" s="94"/>
      <c r="C1" s="94"/>
      <c r="D1" s="94"/>
      <c r="E1" s="94"/>
      <c r="F1" s="94"/>
      <c r="G1" s="94"/>
      <c r="I1" s="171"/>
      <c r="J1" s="247" t="s">
        <v>392</v>
      </c>
    </row>
    <row r="2" spans="1:10" ht="15.75" x14ac:dyDescent="0.25">
      <c r="A2" s="172"/>
      <c r="B2" s="172"/>
      <c r="C2" s="172"/>
      <c r="D2" s="96"/>
      <c r="E2" s="95"/>
      <c r="F2" s="173"/>
      <c r="G2" s="172"/>
      <c r="I2" s="174"/>
      <c r="J2" s="246" t="s">
        <v>537</v>
      </c>
    </row>
    <row r="3" spans="1:10" ht="15.75" x14ac:dyDescent="0.25">
      <c r="A3" s="172"/>
      <c r="B3" s="172"/>
      <c r="C3" s="172"/>
      <c r="D3" s="96"/>
      <c r="E3" s="95"/>
      <c r="F3" s="173"/>
      <c r="G3" s="172"/>
      <c r="H3" s="86"/>
      <c r="I3" s="174"/>
      <c r="J3" s="86"/>
    </row>
    <row r="4" spans="1:10" ht="15.75" x14ac:dyDescent="0.25">
      <c r="A4" s="172"/>
      <c r="B4" s="172"/>
      <c r="C4" s="172"/>
      <c r="D4" s="96"/>
      <c r="E4" s="95"/>
      <c r="F4" s="173"/>
      <c r="G4" s="172"/>
      <c r="H4" s="86"/>
      <c r="I4" s="174"/>
      <c r="J4" s="86"/>
    </row>
    <row r="5" spans="1:10" ht="43.5" customHeight="1" x14ac:dyDescent="0.25">
      <c r="A5" s="552" t="s">
        <v>524</v>
      </c>
      <c r="B5" s="552"/>
      <c r="C5" s="552"/>
      <c r="D5" s="552"/>
      <c r="E5" s="552"/>
      <c r="F5" s="552"/>
      <c r="G5" s="552"/>
      <c r="H5" s="552"/>
      <c r="I5" s="552"/>
      <c r="J5" s="552"/>
    </row>
    <row r="6" spans="1:10" ht="15.75" x14ac:dyDescent="0.25">
      <c r="A6" s="175"/>
      <c r="B6" s="176"/>
      <c r="C6" s="176"/>
      <c r="D6" s="176"/>
      <c r="E6" s="176"/>
      <c r="F6" s="176"/>
      <c r="G6" s="176"/>
      <c r="H6" s="176"/>
      <c r="I6" s="86"/>
      <c r="J6" s="177" t="s">
        <v>274</v>
      </c>
    </row>
    <row r="7" spans="1:10" ht="37.15" customHeight="1" x14ac:dyDescent="0.25">
      <c r="A7" s="553" t="s">
        <v>0</v>
      </c>
      <c r="B7" s="554" t="s">
        <v>475</v>
      </c>
      <c r="C7" s="555" t="s">
        <v>291</v>
      </c>
      <c r="D7" s="555"/>
      <c r="E7" s="555"/>
      <c r="F7" s="553" t="s">
        <v>276</v>
      </c>
      <c r="G7" s="553"/>
      <c r="H7" s="553"/>
      <c r="I7" s="553" t="s">
        <v>397</v>
      </c>
      <c r="J7" s="553"/>
    </row>
    <row r="8" spans="1:10" ht="15.75" x14ac:dyDescent="0.25">
      <c r="A8" s="553"/>
      <c r="B8" s="554"/>
      <c r="C8" s="556" t="s">
        <v>278</v>
      </c>
      <c r="D8" s="556"/>
      <c r="E8" s="556"/>
      <c r="F8" s="557" t="s">
        <v>278</v>
      </c>
      <c r="G8" s="558"/>
      <c r="H8" s="559"/>
      <c r="I8" s="553"/>
      <c r="J8" s="553"/>
    </row>
    <row r="9" spans="1:10" ht="63" x14ac:dyDescent="0.25">
      <c r="A9" s="553"/>
      <c r="B9" s="554"/>
      <c r="C9" s="201" t="s">
        <v>292</v>
      </c>
      <c r="D9" s="201" t="s">
        <v>280</v>
      </c>
      <c r="E9" s="201" t="s">
        <v>293</v>
      </c>
      <c r="F9" s="201" t="s">
        <v>294</v>
      </c>
      <c r="G9" s="201" t="s">
        <v>280</v>
      </c>
      <c r="H9" s="201" t="s">
        <v>293</v>
      </c>
      <c r="I9" s="553"/>
      <c r="J9" s="553"/>
    </row>
    <row r="10" spans="1:10" ht="15.75" x14ac:dyDescent="0.25">
      <c r="A10" s="200">
        <v>1</v>
      </c>
      <c r="B10" s="208" t="s">
        <v>298</v>
      </c>
      <c r="C10" s="209">
        <f>1251.48*6</f>
        <v>7508.88</v>
      </c>
      <c r="D10" s="209">
        <v>0</v>
      </c>
      <c r="E10" s="209">
        <v>0</v>
      </c>
      <c r="F10" s="209">
        <f>273.52*6</f>
        <v>1641.12</v>
      </c>
      <c r="G10" s="210">
        <v>0</v>
      </c>
      <c r="H10" s="209">
        <v>0</v>
      </c>
      <c r="I10" s="546">
        <f>SUM(C10:H10)</f>
        <v>9150</v>
      </c>
      <c r="J10" s="546"/>
    </row>
    <row r="11" spans="1:10" ht="15.75" x14ac:dyDescent="0.25">
      <c r="A11" s="200">
        <v>2</v>
      </c>
      <c r="B11" s="208" t="s">
        <v>299</v>
      </c>
      <c r="C11" s="209">
        <f>1078.3*6</f>
        <v>6469.7999999999993</v>
      </c>
      <c r="D11" s="209">
        <v>0</v>
      </c>
      <c r="E11" s="209">
        <v>0</v>
      </c>
      <c r="F11" s="209">
        <v>0</v>
      </c>
      <c r="G11" s="209">
        <v>0</v>
      </c>
      <c r="H11" s="209">
        <v>0</v>
      </c>
      <c r="I11" s="546">
        <f t="shared" ref="I11:I18" si="0">SUM(C11:H11)</f>
        <v>6469.7999999999993</v>
      </c>
      <c r="J11" s="546"/>
    </row>
    <row r="12" spans="1:10" ht="15.75" x14ac:dyDescent="0.25">
      <c r="A12" s="200">
        <v>3</v>
      </c>
      <c r="B12" s="178" t="s">
        <v>305</v>
      </c>
      <c r="C12" s="211">
        <v>0</v>
      </c>
      <c r="D12" s="212">
        <v>0</v>
      </c>
      <c r="E12" s="156">
        <v>0</v>
      </c>
      <c r="F12" s="212">
        <f>215.37*6</f>
        <v>1292.22</v>
      </c>
      <c r="G12" s="213">
        <v>0</v>
      </c>
      <c r="H12" s="156">
        <v>0</v>
      </c>
      <c r="I12" s="546">
        <f t="shared" si="0"/>
        <v>1292.22</v>
      </c>
      <c r="J12" s="546"/>
    </row>
    <row r="13" spans="1:10" ht="15.75" x14ac:dyDescent="0.25">
      <c r="A13" s="200">
        <v>4</v>
      </c>
      <c r="B13" s="178" t="s">
        <v>295</v>
      </c>
      <c r="C13" s="214">
        <f>1231.86*6</f>
        <v>7391.16</v>
      </c>
      <c r="D13" s="212">
        <v>0</v>
      </c>
      <c r="E13" s="156">
        <v>0</v>
      </c>
      <c r="F13" s="212">
        <f>246.81*6</f>
        <v>1480.8600000000001</v>
      </c>
      <c r="G13" s="156">
        <v>0</v>
      </c>
      <c r="H13" s="156">
        <v>0</v>
      </c>
      <c r="I13" s="546">
        <f t="shared" si="0"/>
        <v>8872.02</v>
      </c>
      <c r="J13" s="546"/>
    </row>
    <row r="14" spans="1:10" ht="15.75" x14ac:dyDescent="0.25">
      <c r="A14" s="200">
        <v>5</v>
      </c>
      <c r="B14" s="178" t="s">
        <v>306</v>
      </c>
      <c r="C14" s="211">
        <f>168.06*6</f>
        <v>1008.36</v>
      </c>
      <c r="D14" s="212">
        <v>0</v>
      </c>
      <c r="E14" s="156">
        <v>0</v>
      </c>
      <c r="F14" s="212">
        <v>0</v>
      </c>
      <c r="G14" s="156">
        <v>0</v>
      </c>
      <c r="H14" s="156">
        <v>0</v>
      </c>
      <c r="I14" s="546">
        <f t="shared" si="0"/>
        <v>1008.36</v>
      </c>
      <c r="J14" s="546"/>
    </row>
    <row r="15" spans="1:10" ht="15.75" x14ac:dyDescent="0.25">
      <c r="A15" s="200">
        <v>6</v>
      </c>
      <c r="B15" s="179" t="s">
        <v>307</v>
      </c>
      <c r="C15" s="212">
        <f>1220.77*6</f>
        <v>7324.62</v>
      </c>
      <c r="D15" s="212">
        <v>0</v>
      </c>
      <c r="E15" s="212">
        <v>0</v>
      </c>
      <c r="F15" s="212">
        <v>0</v>
      </c>
      <c r="G15" s="212">
        <v>0</v>
      </c>
      <c r="H15" s="212">
        <v>0</v>
      </c>
      <c r="I15" s="546">
        <f t="shared" si="0"/>
        <v>7324.62</v>
      </c>
      <c r="J15" s="546"/>
    </row>
    <row r="16" spans="1:10" ht="31.5" x14ac:dyDescent="0.25">
      <c r="A16" s="200">
        <v>7</v>
      </c>
      <c r="B16" s="180" t="s">
        <v>308</v>
      </c>
      <c r="C16" s="212">
        <v>0</v>
      </c>
      <c r="D16" s="212">
        <v>0</v>
      </c>
      <c r="E16" s="212">
        <v>0</v>
      </c>
      <c r="F16" s="214">
        <f>432.89*6</f>
        <v>2597.34</v>
      </c>
      <c r="G16" s="213">
        <f>75.84*6</f>
        <v>455.04</v>
      </c>
      <c r="H16" s="212">
        <v>0</v>
      </c>
      <c r="I16" s="546">
        <f t="shared" si="0"/>
        <v>3052.38</v>
      </c>
      <c r="J16" s="546"/>
    </row>
    <row r="17" spans="1:10" ht="31.5" x14ac:dyDescent="0.25">
      <c r="A17" s="200">
        <v>8</v>
      </c>
      <c r="B17" s="106" t="s">
        <v>256</v>
      </c>
      <c r="C17" s="212">
        <f>16021.82*6</f>
        <v>96130.92</v>
      </c>
      <c r="D17" s="212">
        <v>0</v>
      </c>
      <c r="E17" s="212">
        <v>0</v>
      </c>
      <c r="F17" s="212">
        <v>0</v>
      </c>
      <c r="G17" s="213">
        <v>0</v>
      </c>
      <c r="H17" s="212">
        <v>0</v>
      </c>
      <c r="I17" s="546">
        <f t="shared" si="0"/>
        <v>96130.92</v>
      </c>
      <c r="J17" s="546"/>
    </row>
    <row r="18" spans="1:10" ht="15.75" x14ac:dyDescent="0.25">
      <c r="A18" s="200">
        <v>9</v>
      </c>
      <c r="B18" s="178" t="s">
        <v>309</v>
      </c>
      <c r="C18" s="211">
        <f>2094.33*6</f>
        <v>12565.98</v>
      </c>
      <c r="D18" s="212">
        <v>0</v>
      </c>
      <c r="E18" s="212">
        <v>0</v>
      </c>
      <c r="F18" s="212">
        <v>0</v>
      </c>
      <c r="G18" s="212">
        <v>0</v>
      </c>
      <c r="H18" s="212">
        <v>0</v>
      </c>
      <c r="I18" s="546">
        <f t="shared" si="0"/>
        <v>12565.98</v>
      </c>
      <c r="J18" s="546"/>
    </row>
    <row r="19" spans="1:10" ht="15.75" x14ac:dyDescent="0.25">
      <c r="A19" s="549" t="s">
        <v>297</v>
      </c>
      <c r="B19" s="550"/>
      <c r="C19" s="550"/>
      <c r="D19" s="550"/>
      <c r="E19" s="550"/>
      <c r="F19" s="550"/>
      <c r="G19" s="550"/>
      <c r="H19" s="551"/>
      <c r="I19" s="548">
        <f>SUM(I10:J18)</f>
        <v>145866.30000000002</v>
      </c>
      <c r="J19" s="548"/>
    </row>
    <row r="20" spans="1:10" ht="15.75" x14ac:dyDescent="0.25">
      <c r="A20" s="190"/>
      <c r="B20" s="191"/>
      <c r="C20" s="192"/>
      <c r="D20" s="192"/>
      <c r="E20" s="192"/>
      <c r="F20" s="192"/>
      <c r="G20" s="192"/>
      <c r="H20" s="192"/>
      <c r="I20" s="193"/>
      <c r="J20" s="193"/>
    </row>
    <row r="21" spans="1:10" ht="15.75" x14ac:dyDescent="0.25">
      <c r="A21" s="181"/>
      <c r="B21" s="181" t="s">
        <v>159</v>
      </c>
      <c r="C21" s="182"/>
      <c r="D21" s="182"/>
      <c r="E21" s="182"/>
      <c r="F21" s="182"/>
      <c r="G21" s="182"/>
      <c r="H21" s="183"/>
      <c r="I21" s="85"/>
    </row>
    <row r="22" spans="1:10" ht="15.75" x14ac:dyDescent="0.25">
      <c r="A22" s="86"/>
      <c r="B22" s="194" t="s">
        <v>300</v>
      </c>
      <c r="C22" s="86"/>
      <c r="D22" s="86"/>
      <c r="E22" s="86"/>
      <c r="F22" s="86"/>
      <c r="G22" s="86"/>
      <c r="H22" s="86"/>
      <c r="I22" s="86"/>
      <c r="J22" s="85"/>
    </row>
    <row r="23" spans="1:10" ht="15.75" x14ac:dyDescent="0.25">
      <c r="A23" s="86"/>
      <c r="B23" s="547"/>
      <c r="C23" s="547"/>
      <c r="D23" s="547"/>
      <c r="E23" s="547"/>
      <c r="F23" s="547"/>
      <c r="G23" s="547"/>
      <c r="H23" s="547"/>
      <c r="I23" s="547"/>
      <c r="J23" s="85"/>
    </row>
    <row r="24" spans="1:10" ht="15.75" x14ac:dyDescent="0.25">
      <c r="A24" s="86"/>
      <c r="B24" s="86"/>
      <c r="C24" s="86"/>
      <c r="D24" s="86"/>
      <c r="E24" s="86"/>
      <c r="F24" s="86"/>
      <c r="G24" s="86"/>
      <c r="H24" s="86"/>
      <c r="I24" s="86"/>
      <c r="J24" s="85"/>
    </row>
    <row r="25" spans="1:10" ht="15.75" x14ac:dyDescent="0.25">
      <c r="A25" s="86"/>
      <c r="B25" s="28"/>
      <c r="C25" s="86"/>
      <c r="D25" s="86"/>
      <c r="E25" s="86"/>
      <c r="F25" s="86"/>
      <c r="G25" s="86"/>
      <c r="H25" s="86"/>
      <c r="I25" s="86"/>
      <c r="J25" s="85"/>
    </row>
    <row r="26" spans="1:10" ht="15.75" x14ac:dyDescent="0.25">
      <c r="A26" s="85"/>
      <c r="J26" s="85"/>
    </row>
    <row r="27" spans="1:10" ht="15.75" x14ac:dyDescent="0.25">
      <c r="A27" s="85"/>
    </row>
  </sheetData>
  <mergeCells count="20">
    <mergeCell ref="A5:J5"/>
    <mergeCell ref="A7:A9"/>
    <mergeCell ref="B7:B9"/>
    <mergeCell ref="C7:E7"/>
    <mergeCell ref="F7:H7"/>
    <mergeCell ref="I7:J9"/>
    <mergeCell ref="C8:E8"/>
    <mergeCell ref="F8:H8"/>
    <mergeCell ref="I16:J16"/>
    <mergeCell ref="I17:J17"/>
    <mergeCell ref="I10:J10"/>
    <mergeCell ref="I11:J11"/>
    <mergeCell ref="B23:I23"/>
    <mergeCell ref="I18:J18"/>
    <mergeCell ref="I19:J19"/>
    <mergeCell ref="I12:J12"/>
    <mergeCell ref="I13:J13"/>
    <mergeCell ref="I14:J14"/>
    <mergeCell ref="A19:H19"/>
    <mergeCell ref="I15:J15"/>
  </mergeCells>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pageSetUpPr fitToPage="1"/>
  </sheetPr>
  <dimension ref="A1:I21"/>
  <sheetViews>
    <sheetView zoomScale="95" zoomScaleNormal="95" zoomScaleSheetLayoutView="55" workbookViewId="0">
      <selection activeCell="E3" sqref="E3"/>
    </sheetView>
  </sheetViews>
  <sheetFormatPr defaultColWidth="9.140625" defaultRowHeight="15.75" x14ac:dyDescent="0.25"/>
  <cols>
    <col min="1" max="1" width="4.42578125" style="85" customWidth="1"/>
    <col min="2" max="2" width="21.140625" style="85" customWidth="1"/>
    <col min="3" max="3" width="25.42578125" style="85" customWidth="1"/>
    <col min="4" max="4" width="25.140625" style="85" customWidth="1"/>
    <col min="5" max="5" width="28" style="85" customWidth="1"/>
    <col min="6" max="7" width="13.7109375" style="85" customWidth="1"/>
    <col min="8" max="8" width="18.85546875" style="85" customWidth="1"/>
    <col min="9" max="9" width="16.140625" style="85" customWidth="1"/>
    <col min="10" max="10" width="11.85546875" style="85" bestFit="1" customWidth="1"/>
    <col min="11" max="11" width="12.42578125" style="85" bestFit="1" customWidth="1"/>
    <col min="12" max="16384" width="9.140625" style="85"/>
  </cols>
  <sheetData>
    <row r="1" spans="1:9" ht="15.75" customHeight="1" x14ac:dyDescent="0.25">
      <c r="A1" s="97"/>
      <c r="B1" s="94"/>
      <c r="C1" s="94"/>
      <c r="D1" s="94"/>
      <c r="E1" s="94"/>
      <c r="F1" s="94"/>
    </row>
    <row r="2" spans="1:9" ht="15.75" customHeight="1" x14ac:dyDescent="0.25">
      <c r="A2" s="97"/>
      <c r="B2" s="94"/>
      <c r="C2" s="94"/>
      <c r="D2" s="96"/>
      <c r="E2" s="147" t="s">
        <v>476</v>
      </c>
      <c r="F2" s="95"/>
      <c r="H2" s="149"/>
      <c r="I2" s="149"/>
    </row>
    <row r="3" spans="1:9" x14ac:dyDescent="0.25">
      <c r="A3" s="94"/>
      <c r="B3" s="94"/>
      <c r="C3" s="94"/>
      <c r="D3" s="96"/>
      <c r="E3" s="147" t="s">
        <v>538</v>
      </c>
      <c r="F3" s="95"/>
      <c r="H3" s="149"/>
      <c r="I3" s="149"/>
    </row>
    <row r="4" spans="1:9" ht="14.45" customHeight="1" x14ac:dyDescent="0.25">
      <c r="A4" s="94"/>
      <c r="B4" s="94"/>
      <c r="C4" s="94"/>
      <c r="D4" s="96"/>
      <c r="F4" s="94"/>
      <c r="H4" s="93"/>
    </row>
    <row r="5" spans="1:9" s="86" customFormat="1" ht="15.6" hidden="1" customHeight="1" x14ac:dyDescent="0.25">
      <c r="A5" s="87"/>
      <c r="B5" s="87"/>
      <c r="C5" s="88"/>
      <c r="D5" s="88"/>
    </row>
    <row r="6" spans="1:9" s="86" customFormat="1" ht="51" customHeight="1" x14ac:dyDescent="0.25">
      <c r="A6" s="561" t="s">
        <v>477</v>
      </c>
      <c r="B6" s="561"/>
      <c r="C6" s="561"/>
      <c r="D6" s="561"/>
      <c r="E6" s="561"/>
      <c r="F6" s="114"/>
    </row>
    <row r="7" spans="1:9" ht="25.15" customHeight="1" x14ac:dyDescent="0.25">
      <c r="A7" s="87"/>
      <c r="B7" s="87"/>
      <c r="C7" s="88"/>
      <c r="D7" s="88"/>
      <c r="E7" s="87"/>
    </row>
    <row r="8" spans="1:9" ht="31.5" x14ac:dyDescent="0.25">
      <c r="A8" s="119" t="s">
        <v>0</v>
      </c>
      <c r="B8" s="119" t="s">
        <v>1</v>
      </c>
      <c r="C8" s="119" t="s">
        <v>244</v>
      </c>
      <c r="D8" s="119" t="s">
        <v>243</v>
      </c>
      <c r="E8" s="119" t="s">
        <v>242</v>
      </c>
    </row>
    <row r="9" spans="1:9" ht="12.75" customHeight="1" x14ac:dyDescent="0.25">
      <c r="A9" s="92">
        <v>1</v>
      </c>
      <c r="B9" s="92">
        <v>3</v>
      </c>
      <c r="C9" s="92">
        <v>4</v>
      </c>
      <c r="D9" s="92">
        <v>5</v>
      </c>
      <c r="E9" s="92">
        <v>6</v>
      </c>
    </row>
    <row r="10" spans="1:9" ht="31.5" x14ac:dyDescent="0.25">
      <c r="A10" s="39">
        <v>1</v>
      </c>
      <c r="B10" s="91" t="s">
        <v>241</v>
      </c>
      <c r="C10" s="39" t="s">
        <v>478</v>
      </c>
      <c r="D10" s="39" t="s">
        <v>480</v>
      </c>
      <c r="E10" s="90">
        <v>1749262.19</v>
      </c>
    </row>
    <row r="11" spans="1:9" ht="47.25" x14ac:dyDescent="0.25">
      <c r="A11" s="125">
        <v>2</v>
      </c>
      <c r="B11" s="91" t="s">
        <v>18</v>
      </c>
      <c r="C11" s="39" t="s">
        <v>479</v>
      </c>
      <c r="D11" s="39" t="s">
        <v>481</v>
      </c>
      <c r="E11" s="90">
        <v>5649.9</v>
      </c>
    </row>
    <row r="12" spans="1:9" x14ac:dyDescent="0.25">
      <c r="A12" s="117" t="s">
        <v>240</v>
      </c>
      <c r="B12" s="215"/>
      <c r="C12" s="215"/>
      <c r="D12" s="216"/>
      <c r="E12" s="217">
        <f>SUM(E10:E11)</f>
        <v>1754912.0899999999</v>
      </c>
    </row>
    <row r="13" spans="1:9" x14ac:dyDescent="0.25">
      <c r="A13" s="89"/>
      <c r="B13" s="89"/>
      <c r="C13" s="89"/>
      <c r="D13" s="89"/>
      <c r="E13" s="89"/>
    </row>
    <row r="14" spans="1:9" ht="15.6" customHeight="1" x14ac:dyDescent="0.25">
      <c r="A14" s="120" t="s">
        <v>159</v>
      </c>
      <c r="B14" s="113"/>
      <c r="C14" s="113"/>
      <c r="D14" s="113"/>
      <c r="E14" s="113"/>
    </row>
    <row r="15" spans="1:9" ht="40.15" customHeight="1" x14ac:dyDescent="0.25">
      <c r="A15" s="560" t="s">
        <v>484</v>
      </c>
      <c r="B15" s="560"/>
      <c r="C15" s="560"/>
      <c r="D15" s="560"/>
      <c r="E15" s="560"/>
    </row>
    <row r="16" spans="1:9" ht="69" customHeight="1" x14ac:dyDescent="0.25">
      <c r="A16" s="560" t="s">
        <v>485</v>
      </c>
      <c r="B16" s="560"/>
      <c r="C16" s="560"/>
      <c r="D16" s="560"/>
      <c r="E16" s="560"/>
    </row>
    <row r="18" spans="1:5" ht="15.6" customHeight="1" x14ac:dyDescent="0.25"/>
    <row r="19" spans="1:5" x14ac:dyDescent="0.25">
      <c r="A19" s="87"/>
      <c r="B19" s="87"/>
      <c r="C19" s="87"/>
      <c r="D19" s="87"/>
      <c r="E19" s="87"/>
    </row>
    <row r="20" spans="1:5" x14ac:dyDescent="0.25">
      <c r="A20" s="87"/>
      <c r="B20" s="87"/>
      <c r="C20" s="88"/>
      <c r="D20" s="88"/>
      <c r="E20" s="87"/>
    </row>
    <row r="21" spans="1:5" ht="18" customHeight="1" x14ac:dyDescent="0.25"/>
  </sheetData>
  <mergeCells count="3">
    <mergeCell ref="A15:E15"/>
    <mergeCell ref="A16:E16"/>
    <mergeCell ref="A6:E6"/>
  </mergeCells>
  <pageMargins left="0.39370078740157483" right="0.39370078740157483" top="1.1811023622047245" bottom="0.39370078740157483" header="0.31496062992125984" footer="0.31496062992125984"/>
  <pageSetup paperSize="9" scale="70" fitToHeight="0" orientation="landscape"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K38"/>
  <sheetViews>
    <sheetView zoomScaleNormal="100" workbookViewId="0">
      <selection activeCell="J2" sqref="J2"/>
    </sheetView>
  </sheetViews>
  <sheetFormatPr defaultColWidth="9.140625" defaultRowHeight="15" x14ac:dyDescent="0.25"/>
  <cols>
    <col min="1" max="1" width="6.42578125" style="8" customWidth="1"/>
    <col min="2" max="2" width="39.28515625" style="8" customWidth="1"/>
    <col min="3" max="3" width="15" style="8" customWidth="1"/>
    <col min="4" max="4" width="14.42578125" style="8" customWidth="1"/>
    <col min="5" max="5" width="15.28515625" style="8" customWidth="1"/>
    <col min="6" max="6" width="13" style="8" customWidth="1"/>
    <col min="7" max="7" width="14" style="8" customWidth="1"/>
    <col min="8" max="8" width="15" style="8" customWidth="1"/>
    <col min="9" max="9" width="12.85546875" style="8" customWidth="1"/>
    <col min="10" max="11" width="15" style="8" customWidth="1"/>
    <col min="12" max="14" width="9.140625" style="8" customWidth="1"/>
    <col min="15" max="16384" width="9.140625" style="8"/>
  </cols>
  <sheetData>
    <row r="1" spans="1:11" ht="18.75" x14ac:dyDescent="0.3">
      <c r="A1" s="234"/>
      <c r="B1" s="234"/>
      <c r="C1" s="234"/>
      <c r="D1" s="235"/>
      <c r="E1" s="71"/>
      <c r="F1" s="71"/>
      <c r="G1" s="236"/>
      <c r="I1" s="15"/>
      <c r="J1" s="492" t="s">
        <v>482</v>
      </c>
    </row>
    <row r="2" spans="1:11" ht="18.75" x14ac:dyDescent="0.25">
      <c r="A2" s="237"/>
      <c r="B2" s="237"/>
      <c r="C2" s="237"/>
      <c r="D2" s="237"/>
      <c r="E2" s="237"/>
      <c r="F2" s="237"/>
      <c r="G2" s="238"/>
      <c r="I2" s="15"/>
      <c r="J2" s="493" t="s">
        <v>539</v>
      </c>
    </row>
    <row r="4" spans="1:11" ht="23.45" customHeight="1" x14ac:dyDescent="0.25">
      <c r="A4" s="564" t="s">
        <v>396</v>
      </c>
      <c r="B4" s="565"/>
      <c r="C4" s="565"/>
      <c r="D4" s="565"/>
      <c r="E4" s="565"/>
      <c r="F4" s="565"/>
      <c r="G4" s="565"/>
      <c r="H4" s="565"/>
      <c r="I4" s="565"/>
      <c r="J4" s="565"/>
      <c r="K4" s="565"/>
    </row>
    <row r="5" spans="1:11" ht="15.75" x14ac:dyDescent="0.25">
      <c r="A5" s="458"/>
      <c r="B5" s="458"/>
      <c r="C5" s="458"/>
      <c r="D5" s="458"/>
      <c r="E5" s="458"/>
      <c r="F5" s="458"/>
      <c r="G5" s="458"/>
      <c r="H5" s="458"/>
      <c r="I5" s="458"/>
      <c r="J5" s="458"/>
      <c r="K5" s="458"/>
    </row>
    <row r="6" spans="1:11" ht="94.5" x14ac:dyDescent="0.25">
      <c r="A6" s="562" t="s">
        <v>0</v>
      </c>
      <c r="B6" s="563" t="s">
        <v>32</v>
      </c>
      <c r="C6" s="476" t="s">
        <v>526</v>
      </c>
      <c r="D6" s="465" t="s">
        <v>272</v>
      </c>
      <c r="E6" s="466" t="s">
        <v>8</v>
      </c>
      <c r="F6" s="465" t="s">
        <v>9</v>
      </c>
      <c r="G6" s="465" t="s">
        <v>407</v>
      </c>
      <c r="H6" s="465" t="s">
        <v>28</v>
      </c>
      <c r="I6" s="465" t="s">
        <v>11</v>
      </c>
      <c r="J6" s="465" t="s">
        <v>27</v>
      </c>
    </row>
    <row r="7" spans="1:11" s="243" customFormat="1" ht="11.25" x14ac:dyDescent="0.2">
      <c r="A7" s="562"/>
      <c r="B7" s="563"/>
      <c r="C7" s="242">
        <v>1</v>
      </c>
      <c r="D7" s="242">
        <v>2</v>
      </c>
      <c r="E7" s="242">
        <v>3</v>
      </c>
      <c r="F7" s="242">
        <v>4</v>
      </c>
      <c r="G7" s="242">
        <v>5</v>
      </c>
      <c r="H7" s="242">
        <v>6</v>
      </c>
      <c r="I7" s="242">
        <v>7</v>
      </c>
      <c r="J7" s="242">
        <v>8</v>
      </c>
    </row>
    <row r="8" spans="1:11" ht="15.75" x14ac:dyDescent="0.25">
      <c r="A8" s="474">
        <v>1</v>
      </c>
      <c r="B8" s="468" t="s">
        <v>319</v>
      </c>
      <c r="C8" s="394">
        <v>994347.67</v>
      </c>
      <c r="D8" s="462">
        <v>3391443.5</v>
      </c>
      <c r="E8" s="462">
        <v>12739.03</v>
      </c>
      <c r="F8" s="394">
        <v>19001.310000000001</v>
      </c>
      <c r="G8" s="394">
        <v>1928.79</v>
      </c>
      <c r="H8" s="394">
        <v>3632131.62</v>
      </c>
      <c r="I8" s="394">
        <v>25282.639999999999</v>
      </c>
      <c r="J8" s="394">
        <v>2124212.17</v>
      </c>
    </row>
    <row r="9" spans="1:11" ht="31.5" x14ac:dyDescent="0.25">
      <c r="A9" s="474">
        <v>2</v>
      </c>
      <c r="B9" s="468" t="s">
        <v>451</v>
      </c>
      <c r="C9" s="395">
        <v>2806628.86</v>
      </c>
      <c r="D9" s="462">
        <v>1395253.79</v>
      </c>
      <c r="E9" s="462">
        <v>19110.7</v>
      </c>
      <c r="F9" s="394">
        <v>228657.93999999994</v>
      </c>
      <c r="G9" s="394">
        <v>50440.87999999999</v>
      </c>
      <c r="H9" s="394">
        <v>5820936.3099999996</v>
      </c>
      <c r="I9" s="462">
        <v>35874.080000000002</v>
      </c>
      <c r="J9" s="394">
        <v>1965201.2100000002</v>
      </c>
    </row>
    <row r="10" spans="1:11" ht="15.75" x14ac:dyDescent="0.25">
      <c r="A10" s="474">
        <v>3</v>
      </c>
      <c r="B10" s="468" t="s">
        <v>320</v>
      </c>
      <c r="C10" s="395">
        <v>3799965.43</v>
      </c>
      <c r="D10" s="395">
        <v>1262996.3899999999</v>
      </c>
      <c r="E10" s="395">
        <v>15797.59</v>
      </c>
      <c r="F10" s="395">
        <v>237219.71000000002</v>
      </c>
      <c r="G10" s="395">
        <v>49010.22</v>
      </c>
      <c r="H10" s="395">
        <v>8335743.3799999999</v>
      </c>
      <c r="I10" s="395">
        <v>36291.979999999996</v>
      </c>
      <c r="J10" s="395">
        <v>3078933.99</v>
      </c>
    </row>
    <row r="11" spans="1:11" ht="31.5" x14ac:dyDescent="0.25">
      <c r="A11" s="475" t="s">
        <v>321</v>
      </c>
      <c r="B11" s="468" t="s">
        <v>162</v>
      </c>
      <c r="C11" s="395">
        <v>424814.28</v>
      </c>
      <c r="D11" s="462">
        <v>138761.34</v>
      </c>
      <c r="E11" s="462">
        <v>0</v>
      </c>
      <c r="F11" s="394">
        <v>116727.03999999999</v>
      </c>
      <c r="G11" s="394">
        <v>27500</v>
      </c>
      <c r="H11" s="394">
        <v>1072158.49</v>
      </c>
      <c r="I11" s="462">
        <v>12386.509999999998</v>
      </c>
      <c r="J11" s="394">
        <v>49052.180000000008</v>
      </c>
    </row>
    <row r="12" spans="1:11" ht="31.5" x14ac:dyDescent="0.25">
      <c r="A12" s="475" t="s">
        <v>322</v>
      </c>
      <c r="B12" s="468" t="s">
        <v>163</v>
      </c>
      <c r="C12" s="395">
        <v>532419.88</v>
      </c>
      <c r="D12" s="462">
        <v>937858.13</v>
      </c>
      <c r="E12" s="462">
        <v>0</v>
      </c>
      <c r="F12" s="394">
        <v>16069.86</v>
      </c>
      <c r="G12" s="394">
        <v>0</v>
      </c>
      <c r="H12" s="394">
        <v>1086394.6200000001</v>
      </c>
      <c r="I12" s="462">
        <v>0</v>
      </c>
      <c r="J12" s="394">
        <v>499676.02</v>
      </c>
    </row>
    <row r="13" spans="1:11" ht="31.5" x14ac:dyDescent="0.25">
      <c r="A13" s="475" t="s">
        <v>323</v>
      </c>
      <c r="B13" s="468" t="s">
        <v>324</v>
      </c>
      <c r="C13" s="395">
        <v>0</v>
      </c>
      <c r="D13" s="462">
        <v>0</v>
      </c>
      <c r="E13" s="462">
        <v>0</v>
      </c>
      <c r="F13" s="394">
        <v>0</v>
      </c>
      <c r="G13" s="394">
        <v>0</v>
      </c>
      <c r="H13" s="394">
        <v>0</v>
      </c>
      <c r="I13" s="462">
        <v>0</v>
      </c>
      <c r="J13" s="394">
        <v>0</v>
      </c>
    </row>
    <row r="14" spans="1:11" ht="15.75" x14ac:dyDescent="0.25">
      <c r="A14" s="475" t="s">
        <v>325</v>
      </c>
      <c r="B14" s="468" t="s">
        <v>165</v>
      </c>
      <c r="C14" s="395">
        <v>315530.3</v>
      </c>
      <c r="D14" s="462">
        <v>0</v>
      </c>
      <c r="E14" s="462">
        <v>0</v>
      </c>
      <c r="F14" s="394">
        <v>0</v>
      </c>
      <c r="G14" s="394">
        <v>0</v>
      </c>
      <c r="H14" s="394">
        <v>0</v>
      </c>
      <c r="I14" s="462">
        <v>0</v>
      </c>
      <c r="J14" s="394">
        <v>0</v>
      </c>
    </row>
    <row r="15" spans="1:11" ht="31.5" x14ac:dyDescent="0.25">
      <c r="A15" s="475" t="s">
        <v>326</v>
      </c>
      <c r="B15" s="468" t="s">
        <v>327</v>
      </c>
      <c r="C15" s="395">
        <v>483283</v>
      </c>
      <c r="D15" s="462">
        <v>0</v>
      </c>
      <c r="E15" s="462">
        <v>0</v>
      </c>
      <c r="F15" s="394">
        <v>0</v>
      </c>
      <c r="G15" s="394">
        <v>0</v>
      </c>
      <c r="H15" s="394">
        <v>717373.81</v>
      </c>
      <c r="I15" s="462">
        <v>0</v>
      </c>
      <c r="J15" s="394">
        <v>0</v>
      </c>
    </row>
    <row r="16" spans="1:11" ht="31.5" x14ac:dyDescent="0.25">
      <c r="A16" s="475" t="s">
        <v>328</v>
      </c>
      <c r="B16" s="468" t="s">
        <v>166</v>
      </c>
      <c r="C16" s="395">
        <v>121922.24000000001</v>
      </c>
      <c r="D16" s="462">
        <v>0</v>
      </c>
      <c r="E16" s="462">
        <v>372</v>
      </c>
      <c r="F16" s="394">
        <v>0</v>
      </c>
      <c r="G16" s="394">
        <v>0</v>
      </c>
      <c r="H16" s="394">
        <v>315440.82</v>
      </c>
      <c r="I16" s="462">
        <v>0</v>
      </c>
      <c r="J16" s="394">
        <v>44975</v>
      </c>
    </row>
    <row r="17" spans="1:10" ht="31.5" x14ac:dyDescent="0.25">
      <c r="A17" s="475" t="s">
        <v>329</v>
      </c>
      <c r="B17" s="468" t="s">
        <v>167</v>
      </c>
      <c r="C17" s="395">
        <v>0</v>
      </c>
      <c r="D17" s="462">
        <v>0</v>
      </c>
      <c r="E17" s="462">
        <v>0</v>
      </c>
      <c r="F17" s="394">
        <v>0</v>
      </c>
      <c r="G17" s="394">
        <v>0</v>
      </c>
      <c r="H17" s="394">
        <v>0</v>
      </c>
      <c r="I17" s="462">
        <v>0</v>
      </c>
      <c r="J17" s="394">
        <v>5250</v>
      </c>
    </row>
    <row r="18" spans="1:10" ht="15.75" x14ac:dyDescent="0.25">
      <c r="A18" s="475" t="s">
        <v>330</v>
      </c>
      <c r="B18" s="468" t="s">
        <v>168</v>
      </c>
      <c r="C18" s="395">
        <v>11000</v>
      </c>
      <c r="D18" s="462">
        <v>0</v>
      </c>
      <c r="E18" s="462">
        <v>0</v>
      </c>
      <c r="F18" s="394">
        <v>0</v>
      </c>
      <c r="G18" s="394">
        <v>0</v>
      </c>
      <c r="H18" s="394">
        <v>0</v>
      </c>
      <c r="I18" s="462">
        <v>0</v>
      </c>
      <c r="J18" s="394">
        <v>0</v>
      </c>
    </row>
    <row r="19" spans="1:10" ht="31.5" x14ac:dyDescent="0.25">
      <c r="A19" s="475" t="s">
        <v>331</v>
      </c>
      <c r="B19" s="468" t="s">
        <v>332</v>
      </c>
      <c r="C19" s="395">
        <v>0</v>
      </c>
      <c r="D19" s="462">
        <v>12000</v>
      </c>
      <c r="E19" s="462">
        <v>0</v>
      </c>
      <c r="F19" s="394">
        <v>0</v>
      </c>
      <c r="G19" s="394">
        <v>0</v>
      </c>
      <c r="H19" s="394">
        <v>0</v>
      </c>
      <c r="I19" s="462">
        <v>0</v>
      </c>
      <c r="J19" s="394">
        <v>0</v>
      </c>
    </row>
    <row r="20" spans="1:10" ht="47.25" x14ac:dyDescent="0.25">
      <c r="A20" s="475" t="s">
        <v>333</v>
      </c>
      <c r="B20" s="468" t="s">
        <v>169</v>
      </c>
      <c r="C20" s="395">
        <v>0</v>
      </c>
      <c r="D20" s="462">
        <v>0</v>
      </c>
      <c r="E20" s="462">
        <v>0</v>
      </c>
      <c r="F20" s="394">
        <v>0</v>
      </c>
      <c r="G20" s="394">
        <v>0</v>
      </c>
      <c r="H20" s="394">
        <v>0</v>
      </c>
      <c r="I20" s="462">
        <v>0</v>
      </c>
      <c r="J20" s="394">
        <v>0</v>
      </c>
    </row>
    <row r="21" spans="1:10" ht="47.25" x14ac:dyDescent="0.25">
      <c r="A21" s="475" t="s">
        <v>334</v>
      </c>
      <c r="B21" s="468" t="s">
        <v>170</v>
      </c>
      <c r="C21" s="395">
        <v>28586</v>
      </c>
      <c r="D21" s="462">
        <v>10154.4</v>
      </c>
      <c r="E21" s="462">
        <v>0</v>
      </c>
      <c r="F21" s="394">
        <v>2589.6</v>
      </c>
      <c r="G21" s="394">
        <v>0</v>
      </c>
      <c r="H21" s="394">
        <v>90850.18</v>
      </c>
      <c r="I21" s="462">
        <v>1399.2</v>
      </c>
      <c r="J21" s="394">
        <v>107291.04</v>
      </c>
    </row>
    <row r="22" spans="1:10" ht="31.5" x14ac:dyDescent="0.25">
      <c r="A22" s="475" t="s">
        <v>335</v>
      </c>
      <c r="B22" s="468" t="s">
        <v>336</v>
      </c>
      <c r="C22" s="395">
        <v>16890</v>
      </c>
      <c r="D22" s="462">
        <v>0</v>
      </c>
      <c r="E22" s="462">
        <v>0</v>
      </c>
      <c r="F22" s="394">
        <v>0</v>
      </c>
      <c r="G22" s="394">
        <v>0</v>
      </c>
      <c r="H22" s="394">
        <v>16940</v>
      </c>
      <c r="I22" s="462">
        <v>0</v>
      </c>
      <c r="J22" s="394">
        <v>0</v>
      </c>
    </row>
    <row r="23" spans="1:10" ht="31.5" x14ac:dyDescent="0.25">
      <c r="A23" s="475" t="s">
        <v>337</v>
      </c>
      <c r="B23" s="468" t="s">
        <v>338</v>
      </c>
      <c r="C23" s="395">
        <v>20953.09</v>
      </c>
      <c r="D23" s="462">
        <v>6409.52</v>
      </c>
      <c r="E23" s="462">
        <v>1113.2</v>
      </c>
      <c r="F23" s="394">
        <v>90.75</v>
      </c>
      <c r="G23" s="394">
        <v>229</v>
      </c>
      <c r="H23" s="394">
        <v>25905.8</v>
      </c>
      <c r="I23" s="462">
        <v>828</v>
      </c>
      <c r="J23" s="394">
        <v>5385.56</v>
      </c>
    </row>
    <row r="24" spans="1:10" ht="31.5" x14ac:dyDescent="0.25">
      <c r="A24" s="475" t="s">
        <v>339</v>
      </c>
      <c r="B24" s="468" t="s">
        <v>340</v>
      </c>
      <c r="C24" s="395">
        <v>67029.78</v>
      </c>
      <c r="D24" s="462">
        <v>0</v>
      </c>
      <c r="E24" s="462">
        <v>0</v>
      </c>
      <c r="F24" s="394">
        <v>0</v>
      </c>
      <c r="G24" s="394">
        <v>0</v>
      </c>
      <c r="H24" s="394">
        <v>19830.16</v>
      </c>
      <c r="I24" s="462">
        <v>0</v>
      </c>
      <c r="J24" s="394">
        <v>0</v>
      </c>
    </row>
    <row r="25" spans="1:10" ht="47.25" x14ac:dyDescent="0.25">
      <c r="A25" s="475" t="s">
        <v>341</v>
      </c>
      <c r="B25" s="468" t="s">
        <v>174</v>
      </c>
      <c r="C25" s="395">
        <v>0</v>
      </c>
      <c r="D25" s="462">
        <v>0</v>
      </c>
      <c r="E25" s="462">
        <v>0</v>
      </c>
      <c r="F25" s="394">
        <v>0</v>
      </c>
      <c r="G25" s="394">
        <v>0</v>
      </c>
      <c r="H25" s="394">
        <v>0</v>
      </c>
      <c r="I25" s="462">
        <v>0</v>
      </c>
      <c r="J25" s="394">
        <v>378</v>
      </c>
    </row>
    <row r="26" spans="1:10" ht="47.25" x14ac:dyDescent="0.25">
      <c r="A26" s="475" t="s">
        <v>342</v>
      </c>
      <c r="B26" s="468" t="s">
        <v>343</v>
      </c>
      <c r="C26" s="395">
        <v>25000</v>
      </c>
      <c r="D26" s="462">
        <v>0</v>
      </c>
      <c r="E26" s="462">
        <v>0</v>
      </c>
      <c r="F26" s="394">
        <v>0</v>
      </c>
      <c r="G26" s="394">
        <v>4865.6400000000003</v>
      </c>
      <c r="H26" s="394">
        <v>0</v>
      </c>
      <c r="I26" s="462">
        <v>0</v>
      </c>
      <c r="J26" s="394">
        <v>25200</v>
      </c>
    </row>
    <row r="27" spans="1:10" ht="31.5" x14ac:dyDescent="0.25">
      <c r="A27" s="475" t="s">
        <v>344</v>
      </c>
      <c r="B27" s="468" t="s">
        <v>176</v>
      </c>
      <c r="C27" s="395">
        <v>0</v>
      </c>
      <c r="D27" s="462">
        <v>0</v>
      </c>
      <c r="E27" s="462">
        <v>0</v>
      </c>
      <c r="F27" s="394">
        <v>0</v>
      </c>
      <c r="G27" s="394">
        <v>0</v>
      </c>
      <c r="H27" s="394">
        <v>0</v>
      </c>
      <c r="I27" s="462">
        <v>0</v>
      </c>
      <c r="J27" s="394">
        <v>0</v>
      </c>
    </row>
    <row r="28" spans="1:10" ht="63" x14ac:dyDescent="0.25">
      <c r="A28" s="475" t="s">
        <v>345</v>
      </c>
      <c r="B28" s="468" t="s">
        <v>346</v>
      </c>
      <c r="C28" s="395">
        <v>63419.28</v>
      </c>
      <c r="D28" s="462">
        <v>30000</v>
      </c>
      <c r="E28" s="462">
        <v>0</v>
      </c>
      <c r="F28" s="394">
        <v>0</v>
      </c>
      <c r="G28" s="394">
        <v>0</v>
      </c>
      <c r="H28" s="394">
        <v>124721.1</v>
      </c>
      <c r="I28" s="462">
        <v>0</v>
      </c>
      <c r="J28" s="394">
        <v>42000</v>
      </c>
    </row>
    <row r="29" spans="1:10" ht="31.5" x14ac:dyDescent="0.25">
      <c r="A29" s="475" t="s">
        <v>347</v>
      </c>
      <c r="B29" s="468" t="s">
        <v>348</v>
      </c>
      <c r="C29" s="395">
        <v>999117.58</v>
      </c>
      <c r="D29" s="395">
        <v>0</v>
      </c>
      <c r="E29" s="395">
        <v>7860.33</v>
      </c>
      <c r="F29" s="395">
        <v>61742.460000000006</v>
      </c>
      <c r="G29" s="395">
        <v>16415.580000000002</v>
      </c>
      <c r="H29" s="395">
        <v>1476128.4</v>
      </c>
      <c r="I29" s="395">
        <v>4679.2700000000004</v>
      </c>
      <c r="J29" s="395">
        <v>333946.19</v>
      </c>
    </row>
    <row r="30" spans="1:10" ht="15.75" x14ac:dyDescent="0.25">
      <c r="A30" s="474" t="s">
        <v>349</v>
      </c>
      <c r="B30" s="472" t="s">
        <v>350</v>
      </c>
      <c r="C30" s="395">
        <v>259026.14</v>
      </c>
      <c r="D30" s="462">
        <v>0</v>
      </c>
      <c r="E30" s="462">
        <v>0</v>
      </c>
      <c r="F30" s="394">
        <v>19720.75</v>
      </c>
      <c r="G30" s="394">
        <v>8193.7900000000009</v>
      </c>
      <c r="H30" s="394">
        <v>492042.78</v>
      </c>
      <c r="I30" s="462">
        <v>2242.73</v>
      </c>
      <c r="J30" s="394">
        <v>111315.4</v>
      </c>
    </row>
    <row r="31" spans="1:10" ht="15.75" x14ac:dyDescent="0.25">
      <c r="A31" s="474" t="s">
        <v>351</v>
      </c>
      <c r="B31" s="472" t="s">
        <v>352</v>
      </c>
      <c r="C31" s="395">
        <v>740091.44000000006</v>
      </c>
      <c r="D31" s="462">
        <v>0</v>
      </c>
      <c r="E31" s="462">
        <v>7860.33</v>
      </c>
      <c r="F31" s="394">
        <v>42021.710000000006</v>
      </c>
      <c r="G31" s="394">
        <v>8221.7900000000009</v>
      </c>
      <c r="H31" s="394">
        <v>984085.62</v>
      </c>
      <c r="I31" s="462">
        <v>2436.54</v>
      </c>
      <c r="J31" s="394">
        <v>222630.79</v>
      </c>
    </row>
    <row r="32" spans="1:10" ht="15.75" x14ac:dyDescent="0.25">
      <c r="A32" s="475" t="s">
        <v>353</v>
      </c>
      <c r="B32" s="468" t="s">
        <v>37</v>
      </c>
      <c r="C32" s="395">
        <v>0</v>
      </c>
      <c r="D32" s="462">
        <v>0</v>
      </c>
      <c r="E32" s="462">
        <v>0</v>
      </c>
      <c r="F32" s="394">
        <v>0</v>
      </c>
      <c r="G32" s="394">
        <v>0</v>
      </c>
      <c r="H32" s="394">
        <v>0</v>
      </c>
      <c r="I32" s="462">
        <v>0</v>
      </c>
      <c r="J32" s="394">
        <v>0</v>
      </c>
    </row>
    <row r="33" spans="1:10" ht="15.75" x14ac:dyDescent="0.25">
      <c r="A33" s="475" t="s">
        <v>354</v>
      </c>
      <c r="B33" s="468" t="s">
        <v>355</v>
      </c>
      <c r="C33" s="395">
        <v>690000</v>
      </c>
      <c r="D33" s="462">
        <v>127813</v>
      </c>
      <c r="E33" s="462">
        <v>6452.06</v>
      </c>
      <c r="F33" s="394">
        <v>40000</v>
      </c>
      <c r="G33" s="394">
        <v>0</v>
      </c>
      <c r="H33" s="394">
        <v>3390000</v>
      </c>
      <c r="I33" s="462">
        <v>16999</v>
      </c>
      <c r="J33" s="394">
        <v>1965780</v>
      </c>
    </row>
    <row r="34" spans="1:10" ht="15.75" x14ac:dyDescent="0.25">
      <c r="A34" s="474">
        <v>4</v>
      </c>
      <c r="B34" s="468" t="s">
        <v>357</v>
      </c>
      <c r="C34" s="394">
        <v>1007.57</v>
      </c>
      <c r="D34" s="394">
        <v>3523700.9000000004</v>
      </c>
      <c r="E34" s="394">
        <v>16052.14</v>
      </c>
      <c r="F34" s="394">
        <v>10439.539999999921</v>
      </c>
      <c r="G34" s="394">
        <v>3359.4499999999898</v>
      </c>
      <c r="H34" s="394">
        <v>1117324.549999998</v>
      </c>
      <c r="I34" s="394">
        <v>24864.74</v>
      </c>
      <c r="J34" s="394">
        <v>1010479.3899999997</v>
      </c>
    </row>
    <row r="35" spans="1:10" ht="15.75" x14ac:dyDescent="0.25">
      <c r="A35" s="507"/>
      <c r="B35" s="508"/>
      <c r="C35" s="509"/>
      <c r="D35" s="509"/>
      <c r="E35" s="509"/>
      <c r="F35" s="509"/>
      <c r="G35" s="509"/>
      <c r="H35" s="509"/>
      <c r="I35" s="509"/>
      <c r="J35" s="509"/>
    </row>
    <row r="36" spans="1:10" ht="15.75" x14ac:dyDescent="0.25">
      <c r="A36" s="511" t="s">
        <v>290</v>
      </c>
      <c r="F36" s="69"/>
      <c r="I36" s="69"/>
    </row>
    <row r="37" spans="1:10" ht="15.75" customHeight="1" x14ac:dyDescent="0.25">
      <c r="A37" s="566" t="s">
        <v>525</v>
      </c>
      <c r="B37" s="566"/>
      <c r="C37" s="566"/>
      <c r="D37" s="566"/>
    </row>
    <row r="38" spans="1:10" x14ac:dyDescent="0.25">
      <c r="A38" s="566"/>
      <c r="B38" s="566"/>
      <c r="C38" s="566"/>
      <c r="D38" s="566"/>
    </row>
  </sheetData>
  <mergeCells count="4">
    <mergeCell ref="A6:A7"/>
    <mergeCell ref="B6:B7"/>
    <mergeCell ref="A4:K4"/>
    <mergeCell ref="A37:D38"/>
  </mergeCells>
  <pageMargins left="0.7" right="0.7" top="0.75" bottom="0.75" header="0.3" footer="0.3"/>
  <pageSetup scale="52" orientation="portrait" horizontalDpi="0" verticalDpi="0" r:id="rId1"/>
  <colBreaks count="1" manualBreakCount="1">
    <brk id="1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O38"/>
  <sheetViews>
    <sheetView zoomScaleNormal="100" workbookViewId="0">
      <selection activeCell="K2" sqref="K2"/>
    </sheetView>
  </sheetViews>
  <sheetFormatPr defaultColWidth="9.140625" defaultRowHeight="15" x14ac:dyDescent="0.25"/>
  <cols>
    <col min="1" max="1" width="6.28515625" style="8" customWidth="1"/>
    <col min="2" max="2" width="42.5703125" style="8" customWidth="1"/>
    <col min="3" max="3" width="13.7109375" style="8" customWidth="1"/>
    <col min="4" max="4" width="15.140625" style="8" customWidth="1"/>
    <col min="5" max="5" width="13.7109375" style="8" customWidth="1"/>
    <col min="6" max="6" width="12.140625" style="8" customWidth="1"/>
    <col min="7" max="7" width="13" style="8" customWidth="1"/>
    <col min="8" max="8" width="13.5703125" style="8" customWidth="1"/>
    <col min="9" max="9" width="13.7109375" style="8" customWidth="1"/>
    <col min="10" max="10" width="15" style="8" customWidth="1"/>
    <col min="11" max="11" width="15.28515625" style="8" customWidth="1"/>
    <col min="12" max="16384" width="9.140625" style="8"/>
  </cols>
  <sheetData>
    <row r="1" spans="1:15" ht="18.75" x14ac:dyDescent="0.3">
      <c r="A1" s="234"/>
      <c r="B1" s="234"/>
      <c r="C1" s="234"/>
      <c r="D1" s="234"/>
      <c r="E1" s="235"/>
      <c r="F1" s="71"/>
      <c r="G1" s="71"/>
      <c r="J1" s="494"/>
      <c r="K1" s="495" t="s">
        <v>393</v>
      </c>
      <c r="L1" s="36"/>
    </row>
    <row r="2" spans="1:15" ht="18.75" x14ac:dyDescent="0.25">
      <c r="A2" s="237"/>
      <c r="B2" s="237"/>
      <c r="C2" s="237"/>
      <c r="D2" s="237"/>
      <c r="E2" s="237"/>
      <c r="F2" s="237"/>
      <c r="G2" s="237"/>
      <c r="J2" s="494"/>
      <c r="K2" s="490" t="s">
        <v>539</v>
      </c>
      <c r="L2" s="36"/>
    </row>
    <row r="4" spans="1:15" ht="19.899999999999999" customHeight="1" x14ac:dyDescent="0.25">
      <c r="A4" s="564" t="s">
        <v>396</v>
      </c>
      <c r="B4" s="565"/>
      <c r="C4" s="565"/>
      <c r="D4" s="565"/>
      <c r="E4" s="565"/>
      <c r="F4" s="565"/>
      <c r="G4" s="565"/>
      <c r="H4" s="565"/>
      <c r="I4" s="565"/>
      <c r="J4" s="565"/>
      <c r="K4" s="565"/>
      <c r="L4" s="565"/>
      <c r="M4" s="565"/>
      <c r="N4" s="565"/>
      <c r="O4" s="565"/>
    </row>
    <row r="5" spans="1:15" ht="15.75" x14ac:dyDescent="0.25">
      <c r="A5" s="458"/>
      <c r="B5" s="458"/>
      <c r="C5" s="458"/>
      <c r="D5" s="458"/>
      <c r="E5" s="458"/>
      <c r="F5" s="458"/>
      <c r="G5" s="458"/>
      <c r="H5" s="458"/>
      <c r="I5" s="458"/>
      <c r="J5" s="458"/>
      <c r="K5" s="458"/>
    </row>
    <row r="6" spans="1:15" ht="141.75" x14ac:dyDescent="0.25">
      <c r="A6" s="562" t="s">
        <v>0</v>
      </c>
      <c r="B6" s="563" t="s">
        <v>32</v>
      </c>
      <c r="C6" s="465" t="s">
        <v>29</v>
      </c>
      <c r="D6" s="465" t="s">
        <v>408</v>
      </c>
      <c r="E6" s="465" t="s">
        <v>409</v>
      </c>
      <c r="F6" s="465" t="s">
        <v>111</v>
      </c>
      <c r="G6" s="466" t="s">
        <v>146</v>
      </c>
      <c r="H6" s="465" t="s">
        <v>50</v>
      </c>
      <c r="I6" s="473" t="s">
        <v>410</v>
      </c>
      <c r="J6" s="465" t="s">
        <v>411</v>
      </c>
      <c r="K6" s="465" t="s">
        <v>412</v>
      </c>
    </row>
    <row r="7" spans="1:15" s="240" customFormat="1" ht="12" x14ac:dyDescent="0.2">
      <c r="A7" s="562"/>
      <c r="B7" s="563"/>
      <c r="C7" s="242">
        <v>9</v>
      </c>
      <c r="D7" s="242">
        <v>10</v>
      </c>
      <c r="E7" s="242">
        <v>11</v>
      </c>
      <c r="F7" s="242">
        <v>12</v>
      </c>
      <c r="G7" s="242">
        <v>13</v>
      </c>
      <c r="H7" s="242">
        <v>14</v>
      </c>
      <c r="I7" s="242">
        <v>15</v>
      </c>
      <c r="J7" s="242">
        <v>16</v>
      </c>
      <c r="K7" s="242">
        <v>17</v>
      </c>
    </row>
    <row r="8" spans="1:15" ht="15.75" x14ac:dyDescent="0.25">
      <c r="A8" s="474">
        <v>1</v>
      </c>
      <c r="B8" s="468" t="s">
        <v>358</v>
      </c>
      <c r="C8" s="396">
        <v>57796.26</v>
      </c>
      <c r="D8" s="129">
        <v>63658.53</v>
      </c>
      <c r="E8" s="129">
        <v>2112.31</v>
      </c>
      <c r="F8" s="457" t="s">
        <v>359</v>
      </c>
      <c r="G8" s="396">
        <v>1058.46</v>
      </c>
      <c r="H8" s="396">
        <v>914.98</v>
      </c>
      <c r="I8" s="457">
        <v>1105.19</v>
      </c>
      <c r="J8" s="396">
        <v>586075.64</v>
      </c>
      <c r="K8" s="396">
        <v>1257.94</v>
      </c>
    </row>
    <row r="9" spans="1:15" ht="29.25" customHeight="1" x14ac:dyDescent="0.25">
      <c r="A9" s="474">
        <v>2</v>
      </c>
      <c r="B9" s="468" t="s">
        <v>451</v>
      </c>
      <c r="C9" s="396">
        <v>42525.14</v>
      </c>
      <c r="D9" s="396">
        <v>946723.87999999989</v>
      </c>
      <c r="E9" s="457">
        <v>20567.64</v>
      </c>
      <c r="F9" s="457">
        <v>3322.69</v>
      </c>
      <c r="G9" s="396">
        <v>1839.25</v>
      </c>
      <c r="H9" s="396">
        <v>153507.41</v>
      </c>
      <c r="I9" s="457">
        <v>7590.85</v>
      </c>
      <c r="J9" s="396">
        <v>1915401.28</v>
      </c>
      <c r="K9" s="396">
        <v>218226.96</v>
      </c>
    </row>
    <row r="10" spans="1:15" ht="15.75" x14ac:dyDescent="0.25">
      <c r="A10" s="474">
        <v>3</v>
      </c>
      <c r="B10" s="468" t="s">
        <v>320</v>
      </c>
      <c r="C10" s="130">
        <v>51544.2</v>
      </c>
      <c r="D10" s="396">
        <v>905920.8</v>
      </c>
      <c r="E10" s="396">
        <v>13894</v>
      </c>
      <c r="F10" s="396">
        <v>630</v>
      </c>
      <c r="G10" s="396">
        <v>1043.6599999999999</v>
      </c>
      <c r="H10" s="396">
        <v>153645.35999999999</v>
      </c>
      <c r="I10" s="396">
        <v>6347.21</v>
      </c>
      <c r="J10" s="396">
        <v>2215078.67</v>
      </c>
      <c r="K10" s="396">
        <v>177677.76</v>
      </c>
    </row>
    <row r="11" spans="1:15" ht="31.5" x14ac:dyDescent="0.25">
      <c r="A11" s="475" t="s">
        <v>321</v>
      </c>
      <c r="B11" s="468" t="s">
        <v>162</v>
      </c>
      <c r="C11" s="396">
        <v>105</v>
      </c>
      <c r="D11" s="396">
        <v>290323.12</v>
      </c>
      <c r="E11" s="457">
        <v>0</v>
      </c>
      <c r="F11" s="457">
        <v>0</v>
      </c>
      <c r="G11" s="396">
        <v>29.35</v>
      </c>
      <c r="H11" s="396">
        <v>20104.260000000002</v>
      </c>
      <c r="I11" s="457">
        <v>2020.54</v>
      </c>
      <c r="J11" s="396">
        <v>174508.44</v>
      </c>
      <c r="K11" s="396">
        <v>0</v>
      </c>
    </row>
    <row r="12" spans="1:15" ht="31.5" x14ac:dyDescent="0.25">
      <c r="A12" s="475" t="s">
        <v>322</v>
      </c>
      <c r="B12" s="468" t="s">
        <v>163</v>
      </c>
      <c r="C12" s="396">
        <v>12206</v>
      </c>
      <c r="D12" s="396">
        <v>124620</v>
      </c>
      <c r="E12" s="457">
        <v>0</v>
      </c>
      <c r="F12" s="457">
        <v>0</v>
      </c>
      <c r="G12" s="396">
        <v>0</v>
      </c>
      <c r="H12" s="396">
        <v>0</v>
      </c>
      <c r="I12" s="457">
        <v>472</v>
      </c>
      <c r="J12" s="396">
        <v>389350.82</v>
      </c>
      <c r="K12" s="396">
        <v>0</v>
      </c>
    </row>
    <row r="13" spans="1:15" ht="31.5" x14ac:dyDescent="0.25">
      <c r="A13" s="475" t="s">
        <v>323</v>
      </c>
      <c r="B13" s="468" t="s">
        <v>324</v>
      </c>
      <c r="C13" s="396">
        <v>0</v>
      </c>
      <c r="D13" s="396">
        <v>0</v>
      </c>
      <c r="E13" s="457">
        <v>0</v>
      </c>
      <c r="F13" s="457">
        <v>0</v>
      </c>
      <c r="G13" s="396">
        <v>0</v>
      </c>
      <c r="H13" s="396">
        <v>0</v>
      </c>
      <c r="I13" s="457">
        <v>0</v>
      </c>
      <c r="J13" s="396">
        <v>0</v>
      </c>
      <c r="K13" s="396">
        <v>0</v>
      </c>
    </row>
    <row r="14" spans="1:15" ht="15.75" x14ac:dyDescent="0.25">
      <c r="A14" s="475" t="s">
        <v>325</v>
      </c>
      <c r="B14" s="468" t="s">
        <v>165</v>
      </c>
      <c r="C14" s="396">
        <v>0</v>
      </c>
      <c r="D14" s="396">
        <v>0</v>
      </c>
      <c r="E14" s="457">
        <v>0</v>
      </c>
      <c r="F14" s="457">
        <v>0</v>
      </c>
      <c r="G14" s="396">
        <v>0</v>
      </c>
      <c r="H14" s="396">
        <v>0</v>
      </c>
      <c r="I14" s="457">
        <v>0</v>
      </c>
      <c r="J14" s="396">
        <v>0</v>
      </c>
      <c r="K14" s="396">
        <v>0</v>
      </c>
    </row>
    <row r="15" spans="1:15" ht="31.5" x14ac:dyDescent="0.25">
      <c r="A15" s="475" t="s">
        <v>326</v>
      </c>
      <c r="B15" s="468" t="s">
        <v>327</v>
      </c>
      <c r="C15" s="396">
        <v>0</v>
      </c>
      <c r="D15" s="396">
        <v>41948.44</v>
      </c>
      <c r="E15" s="457">
        <v>0</v>
      </c>
      <c r="F15" s="457">
        <v>0</v>
      </c>
      <c r="G15" s="396">
        <v>0</v>
      </c>
      <c r="H15" s="396">
        <v>20960</v>
      </c>
      <c r="I15" s="457">
        <v>0</v>
      </c>
      <c r="J15" s="396">
        <v>111754.3</v>
      </c>
      <c r="K15" s="396">
        <v>0</v>
      </c>
    </row>
    <row r="16" spans="1:15" ht="31.5" x14ac:dyDescent="0.25">
      <c r="A16" s="475" t="s">
        <v>328</v>
      </c>
      <c r="B16" s="468" t="s">
        <v>166</v>
      </c>
      <c r="C16" s="396">
        <v>0</v>
      </c>
      <c r="D16" s="396">
        <v>0</v>
      </c>
      <c r="E16" s="457">
        <v>0</v>
      </c>
      <c r="F16" s="457">
        <v>0</v>
      </c>
      <c r="G16" s="396">
        <v>0</v>
      </c>
      <c r="H16" s="396">
        <v>0</v>
      </c>
      <c r="I16" s="457">
        <v>0</v>
      </c>
      <c r="J16" s="396">
        <v>142661.56</v>
      </c>
      <c r="K16" s="396">
        <v>59119.83</v>
      </c>
    </row>
    <row r="17" spans="1:11" ht="31.5" x14ac:dyDescent="0.25">
      <c r="A17" s="475" t="s">
        <v>329</v>
      </c>
      <c r="B17" s="468" t="s">
        <v>167</v>
      </c>
      <c r="C17" s="396">
        <v>0</v>
      </c>
      <c r="D17" s="396">
        <v>8773</v>
      </c>
      <c r="E17" s="457">
        <v>0</v>
      </c>
      <c r="F17" s="457">
        <v>0</v>
      </c>
      <c r="G17" s="396">
        <v>0</v>
      </c>
      <c r="H17" s="396">
        <v>0</v>
      </c>
      <c r="I17" s="457">
        <v>0</v>
      </c>
      <c r="J17" s="396">
        <v>0</v>
      </c>
      <c r="K17" s="396">
        <v>0</v>
      </c>
    </row>
    <row r="18" spans="1:11" ht="15.75" x14ac:dyDescent="0.25">
      <c r="A18" s="475" t="s">
        <v>330</v>
      </c>
      <c r="B18" s="468" t="s">
        <v>168</v>
      </c>
      <c r="C18" s="396">
        <v>0</v>
      </c>
      <c r="D18" s="396">
        <v>0</v>
      </c>
      <c r="E18" s="457">
        <v>0</v>
      </c>
      <c r="F18" s="457">
        <v>0</v>
      </c>
      <c r="G18" s="396">
        <v>0</v>
      </c>
      <c r="H18" s="396">
        <v>0</v>
      </c>
      <c r="I18" s="457">
        <v>0</v>
      </c>
      <c r="J18" s="396">
        <v>0</v>
      </c>
      <c r="K18" s="396">
        <v>10000</v>
      </c>
    </row>
    <row r="19" spans="1:11" ht="31.5" x14ac:dyDescent="0.25">
      <c r="A19" s="475" t="s">
        <v>331</v>
      </c>
      <c r="B19" s="468" t="s">
        <v>332</v>
      </c>
      <c r="C19" s="396">
        <v>0</v>
      </c>
      <c r="D19" s="396">
        <v>0</v>
      </c>
      <c r="E19" s="457">
        <v>0</v>
      </c>
      <c r="F19" s="457">
        <v>0</v>
      </c>
      <c r="G19" s="396">
        <v>0</v>
      </c>
      <c r="H19" s="396">
        <v>0</v>
      </c>
      <c r="I19" s="457">
        <v>0</v>
      </c>
      <c r="J19" s="396">
        <v>0</v>
      </c>
      <c r="K19" s="396">
        <v>0</v>
      </c>
    </row>
    <row r="20" spans="1:11" ht="47.25" x14ac:dyDescent="0.25">
      <c r="A20" s="475" t="s">
        <v>333</v>
      </c>
      <c r="B20" s="468" t="s">
        <v>169</v>
      </c>
      <c r="C20" s="396">
        <v>0</v>
      </c>
      <c r="D20" s="396">
        <v>0</v>
      </c>
      <c r="E20" s="457">
        <v>0</v>
      </c>
      <c r="F20" s="457">
        <v>0</v>
      </c>
      <c r="G20" s="396">
        <v>0</v>
      </c>
      <c r="H20" s="396">
        <v>0</v>
      </c>
      <c r="I20" s="457">
        <v>0</v>
      </c>
      <c r="J20" s="396">
        <v>0</v>
      </c>
      <c r="K20" s="396">
        <v>0</v>
      </c>
    </row>
    <row r="21" spans="1:11" ht="47.25" x14ac:dyDescent="0.25">
      <c r="A21" s="475" t="s">
        <v>334</v>
      </c>
      <c r="B21" s="468" t="s">
        <v>170</v>
      </c>
      <c r="C21" s="396">
        <v>0</v>
      </c>
      <c r="D21" s="396">
        <v>7517</v>
      </c>
      <c r="E21" s="457">
        <v>0</v>
      </c>
      <c r="F21" s="457">
        <v>0</v>
      </c>
      <c r="G21" s="396">
        <v>0</v>
      </c>
      <c r="H21" s="396">
        <v>15328.6</v>
      </c>
      <c r="I21" s="457">
        <v>0</v>
      </c>
      <c r="J21" s="396">
        <v>15653.4</v>
      </c>
      <c r="K21" s="396">
        <v>5000</v>
      </c>
    </row>
    <row r="22" spans="1:11" ht="31.5" x14ac:dyDescent="0.25">
      <c r="A22" s="475" t="s">
        <v>335</v>
      </c>
      <c r="B22" s="468" t="s">
        <v>336</v>
      </c>
      <c r="C22" s="396">
        <v>0</v>
      </c>
      <c r="D22" s="396">
        <v>0</v>
      </c>
      <c r="E22" s="457">
        <v>0</v>
      </c>
      <c r="F22" s="457">
        <v>0</v>
      </c>
      <c r="G22" s="396">
        <v>0</v>
      </c>
      <c r="H22" s="396">
        <v>0</v>
      </c>
      <c r="I22" s="457">
        <v>0</v>
      </c>
      <c r="J22" s="396">
        <v>0</v>
      </c>
      <c r="K22" s="396">
        <v>0</v>
      </c>
    </row>
    <row r="23" spans="1:11" ht="31.5" x14ac:dyDescent="0.25">
      <c r="A23" s="475" t="s">
        <v>337</v>
      </c>
      <c r="B23" s="468" t="s">
        <v>338</v>
      </c>
      <c r="C23" s="396">
        <v>233.2</v>
      </c>
      <c r="D23" s="396">
        <v>4097.7999999999993</v>
      </c>
      <c r="E23" s="457">
        <v>1394</v>
      </c>
      <c r="F23" s="457">
        <v>630</v>
      </c>
      <c r="G23" s="396">
        <v>1014.31</v>
      </c>
      <c r="H23" s="396">
        <v>5477.5</v>
      </c>
      <c r="I23" s="457">
        <v>3854.67</v>
      </c>
      <c r="J23" s="396">
        <v>9908.6200000000008</v>
      </c>
      <c r="K23" s="396">
        <v>1291.0999999999999</v>
      </c>
    </row>
    <row r="24" spans="1:11" ht="31.5" x14ac:dyDescent="0.25">
      <c r="A24" s="475" t="s">
        <v>339</v>
      </c>
      <c r="B24" s="468" t="s">
        <v>340</v>
      </c>
      <c r="C24" s="396">
        <v>0</v>
      </c>
      <c r="D24" s="396">
        <v>27000</v>
      </c>
      <c r="E24" s="457">
        <v>11000</v>
      </c>
      <c r="F24" s="457">
        <v>0</v>
      </c>
      <c r="G24" s="396">
        <v>0</v>
      </c>
      <c r="H24" s="396">
        <v>13000</v>
      </c>
      <c r="I24" s="457">
        <v>0</v>
      </c>
      <c r="J24" s="396">
        <v>253171.25</v>
      </c>
      <c r="K24" s="396">
        <v>0</v>
      </c>
    </row>
    <row r="25" spans="1:11" ht="47.25" x14ac:dyDescent="0.25">
      <c r="A25" s="475" t="s">
        <v>341</v>
      </c>
      <c r="B25" s="468" t="s">
        <v>174</v>
      </c>
      <c r="C25" s="396">
        <v>0</v>
      </c>
      <c r="D25" s="396">
        <v>0</v>
      </c>
      <c r="E25" s="457">
        <v>0</v>
      </c>
      <c r="F25" s="457">
        <v>0</v>
      </c>
      <c r="G25" s="396">
        <v>0</v>
      </c>
      <c r="H25" s="396">
        <v>0</v>
      </c>
      <c r="I25" s="457">
        <v>0</v>
      </c>
      <c r="J25" s="396">
        <v>0</v>
      </c>
      <c r="K25" s="396">
        <v>0</v>
      </c>
    </row>
    <row r="26" spans="1:11" ht="52.9" customHeight="1" x14ac:dyDescent="0.25">
      <c r="A26" s="475" t="s">
        <v>342</v>
      </c>
      <c r="B26" s="468" t="s">
        <v>343</v>
      </c>
      <c r="C26" s="396">
        <v>0</v>
      </c>
      <c r="D26" s="396">
        <v>0</v>
      </c>
      <c r="E26" s="457">
        <v>0</v>
      </c>
      <c r="F26" s="457">
        <v>0</v>
      </c>
      <c r="G26" s="396">
        <v>0</v>
      </c>
      <c r="H26" s="396">
        <v>21650</v>
      </c>
      <c r="I26" s="457">
        <v>0</v>
      </c>
      <c r="J26" s="396">
        <v>0</v>
      </c>
      <c r="K26" s="396">
        <v>0</v>
      </c>
    </row>
    <row r="27" spans="1:11" ht="31.5" x14ac:dyDescent="0.25">
      <c r="A27" s="475" t="s">
        <v>344</v>
      </c>
      <c r="B27" s="468" t="s">
        <v>176</v>
      </c>
      <c r="C27" s="396">
        <v>0</v>
      </c>
      <c r="D27" s="396">
        <v>0</v>
      </c>
      <c r="E27" s="457">
        <v>0</v>
      </c>
      <c r="F27" s="457">
        <v>0</v>
      </c>
      <c r="G27" s="396">
        <v>0</v>
      </c>
      <c r="H27" s="396">
        <v>0</v>
      </c>
      <c r="I27" s="457">
        <v>0</v>
      </c>
      <c r="J27" s="396">
        <v>21590.69</v>
      </c>
      <c r="K27" s="396">
        <v>0</v>
      </c>
    </row>
    <row r="28" spans="1:11" ht="69.599999999999994" customHeight="1" x14ac:dyDescent="0.25">
      <c r="A28" s="475" t="s">
        <v>345</v>
      </c>
      <c r="B28" s="468" t="s">
        <v>346</v>
      </c>
      <c r="C28" s="396">
        <v>0</v>
      </c>
      <c r="D28" s="396">
        <v>30079.43</v>
      </c>
      <c r="E28" s="457">
        <v>0</v>
      </c>
      <c r="F28" s="457">
        <v>0</v>
      </c>
      <c r="G28" s="396">
        <v>0</v>
      </c>
      <c r="H28" s="396">
        <v>7000</v>
      </c>
      <c r="I28" s="457">
        <v>0</v>
      </c>
      <c r="J28" s="396">
        <v>8456</v>
      </c>
      <c r="K28" s="396">
        <v>9166.59</v>
      </c>
    </row>
    <row r="29" spans="1:11" ht="31.5" x14ac:dyDescent="0.25">
      <c r="A29" s="475" t="s">
        <v>347</v>
      </c>
      <c r="B29" s="468" t="s">
        <v>348</v>
      </c>
      <c r="C29" s="130">
        <v>0</v>
      </c>
      <c r="D29" s="396">
        <v>286562.01</v>
      </c>
      <c r="E29" s="396">
        <v>6179.77</v>
      </c>
      <c r="F29" s="396">
        <v>0</v>
      </c>
      <c r="G29" s="396">
        <v>0</v>
      </c>
      <c r="H29" s="396">
        <v>50125</v>
      </c>
      <c r="I29" s="396">
        <v>0</v>
      </c>
      <c r="J29" s="396">
        <v>668023.59</v>
      </c>
      <c r="K29" s="396">
        <v>93100.239999999991</v>
      </c>
    </row>
    <row r="30" spans="1:11" ht="15.75" x14ac:dyDescent="0.25">
      <c r="A30" s="474" t="s">
        <v>349</v>
      </c>
      <c r="B30" s="472" t="s">
        <v>350</v>
      </c>
      <c r="C30" s="396">
        <v>0</v>
      </c>
      <c r="D30" s="396">
        <v>92431.5</v>
      </c>
      <c r="E30" s="457">
        <v>2063.5700000000002</v>
      </c>
      <c r="F30" s="457">
        <v>0</v>
      </c>
      <c r="G30" s="396">
        <v>0</v>
      </c>
      <c r="H30" s="396">
        <v>21400</v>
      </c>
      <c r="I30" s="457">
        <v>0</v>
      </c>
      <c r="J30" s="396">
        <v>226007.86</v>
      </c>
      <c r="K30" s="396">
        <v>12759.75</v>
      </c>
    </row>
    <row r="31" spans="1:11" ht="15.75" x14ac:dyDescent="0.25">
      <c r="A31" s="474" t="s">
        <v>351</v>
      </c>
      <c r="B31" s="472" t="s">
        <v>352</v>
      </c>
      <c r="C31" s="396">
        <v>0</v>
      </c>
      <c r="D31" s="396">
        <v>194130.51</v>
      </c>
      <c r="E31" s="457">
        <v>4116.2</v>
      </c>
      <c r="F31" s="457">
        <v>0</v>
      </c>
      <c r="G31" s="396">
        <v>0</v>
      </c>
      <c r="H31" s="396">
        <v>28725</v>
      </c>
      <c r="I31" s="457">
        <v>0</v>
      </c>
      <c r="J31" s="396">
        <v>442015.73</v>
      </c>
      <c r="K31" s="396">
        <v>80340.490000000005</v>
      </c>
    </row>
    <row r="32" spans="1:11" ht="15.75" x14ac:dyDescent="0.25">
      <c r="A32" s="475" t="s">
        <v>353</v>
      </c>
      <c r="B32" s="468" t="s">
        <v>37</v>
      </c>
      <c r="C32" s="396">
        <v>0</v>
      </c>
      <c r="D32" s="396">
        <v>0</v>
      </c>
      <c r="E32" s="457">
        <v>0</v>
      </c>
      <c r="F32" s="457">
        <v>0</v>
      </c>
      <c r="G32" s="396">
        <v>0</v>
      </c>
      <c r="H32" s="396">
        <v>0</v>
      </c>
      <c r="I32" s="457">
        <v>0</v>
      </c>
      <c r="J32" s="396">
        <v>0</v>
      </c>
      <c r="K32" s="396">
        <v>0</v>
      </c>
    </row>
    <row r="33" spans="1:11" ht="15.75" x14ac:dyDescent="0.25">
      <c r="A33" s="475" t="s">
        <v>354</v>
      </c>
      <c r="B33" s="468" t="s">
        <v>355</v>
      </c>
      <c r="C33" s="396">
        <v>39000</v>
      </c>
      <c r="D33" s="396">
        <v>85000</v>
      </c>
      <c r="E33" s="457">
        <v>1500</v>
      </c>
      <c r="F33" s="457">
        <v>0</v>
      </c>
      <c r="G33" s="396">
        <v>0</v>
      </c>
      <c r="H33" s="396">
        <v>0</v>
      </c>
      <c r="I33" s="457">
        <v>0</v>
      </c>
      <c r="J33" s="396">
        <v>420000</v>
      </c>
      <c r="K33" s="396">
        <v>0</v>
      </c>
    </row>
    <row r="34" spans="1:11" ht="15.75" x14ac:dyDescent="0.25">
      <c r="A34" s="474">
        <v>4</v>
      </c>
      <c r="B34" s="468" t="s">
        <v>356</v>
      </c>
      <c r="C34" s="396">
        <v>48777.2</v>
      </c>
      <c r="D34" s="396">
        <v>104461.60999999987</v>
      </c>
      <c r="E34" s="396">
        <v>216.09999999999854</v>
      </c>
      <c r="F34" s="396">
        <v>7285.78</v>
      </c>
      <c r="G34" s="396">
        <v>1854.05</v>
      </c>
      <c r="H34" s="396">
        <v>777.03000000002794</v>
      </c>
      <c r="I34" s="396">
        <v>5385.170000000001</v>
      </c>
      <c r="J34" s="396">
        <v>286398.25</v>
      </c>
      <c r="K34" s="396">
        <v>41807.139999999985</v>
      </c>
    </row>
    <row r="36" spans="1:11" ht="15.75" x14ac:dyDescent="0.25">
      <c r="A36" s="514" t="s">
        <v>159</v>
      </c>
      <c r="B36" s="503"/>
      <c r="C36" s="503"/>
      <c r="D36" s="503"/>
      <c r="E36" s="503"/>
      <c r="F36" s="503"/>
      <c r="G36" s="503"/>
      <c r="H36" s="503"/>
      <c r="I36" s="503"/>
      <c r="J36" s="503"/>
      <c r="K36" s="503"/>
    </row>
    <row r="37" spans="1:11" ht="15.75" x14ac:dyDescent="0.25">
      <c r="A37" s="513" t="s">
        <v>360</v>
      </c>
      <c r="B37" s="512"/>
      <c r="C37" s="512"/>
      <c r="D37" s="512"/>
      <c r="E37" s="512"/>
      <c r="F37" s="512"/>
      <c r="G37" s="512"/>
      <c r="H37" s="512"/>
      <c r="I37" s="512"/>
      <c r="J37" s="512"/>
      <c r="K37" s="512"/>
    </row>
    <row r="38" spans="1:11" ht="15.75" x14ac:dyDescent="0.25">
      <c r="A38" s="513" t="s">
        <v>483</v>
      </c>
      <c r="B38" s="510"/>
      <c r="C38" s="510"/>
      <c r="D38" s="510"/>
      <c r="E38" s="510"/>
      <c r="F38" s="510"/>
      <c r="G38" s="510"/>
      <c r="H38" s="510"/>
      <c r="I38" s="510"/>
      <c r="J38" s="510"/>
      <c r="K38" s="510"/>
    </row>
  </sheetData>
  <mergeCells count="3">
    <mergeCell ref="A6:A7"/>
    <mergeCell ref="B6:B7"/>
    <mergeCell ref="A4:O4"/>
  </mergeCells>
  <pageMargins left="0.7" right="0.7" top="0.75" bottom="0.75" header="0.3" footer="0.3"/>
  <pageSetup paperSize="9" scale="47" orientation="portrait" horizontalDpi="0" verticalDpi="0" r:id="rId1"/>
  <colBreaks count="1" manualBreakCount="1">
    <brk id="1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M40"/>
  <sheetViews>
    <sheetView zoomScaleNormal="100" workbookViewId="0">
      <selection activeCell="K2" sqref="K2"/>
    </sheetView>
  </sheetViews>
  <sheetFormatPr defaultColWidth="9.140625" defaultRowHeight="15" x14ac:dyDescent="0.25"/>
  <cols>
    <col min="1" max="1" width="6.5703125" style="8" bestFit="1" customWidth="1"/>
    <col min="2" max="2" width="39.140625" style="8" customWidth="1"/>
    <col min="3" max="3" width="12" style="8" customWidth="1"/>
    <col min="4" max="5" width="13.85546875" style="8" customWidth="1"/>
    <col min="6" max="6" width="16.28515625" style="8" customWidth="1"/>
    <col min="7" max="7" width="14.42578125" style="8" customWidth="1"/>
    <col min="8" max="8" width="12.42578125" style="8" customWidth="1"/>
    <col min="9" max="9" width="12.85546875" style="8" customWidth="1"/>
    <col min="10" max="11" width="12.28515625" style="8" customWidth="1"/>
    <col min="12" max="16384" width="9.140625" style="8"/>
  </cols>
  <sheetData>
    <row r="1" spans="1:13" ht="18.75" x14ac:dyDescent="0.3">
      <c r="A1" s="234"/>
      <c r="B1" s="234"/>
      <c r="C1" s="234"/>
      <c r="D1" s="235"/>
      <c r="E1" s="71"/>
      <c r="F1" s="71"/>
      <c r="G1" s="236"/>
      <c r="I1" s="496"/>
      <c r="J1" s="15"/>
      <c r="K1" s="495" t="s">
        <v>394</v>
      </c>
      <c r="L1" s="36"/>
      <c r="M1" s="36"/>
    </row>
    <row r="2" spans="1:13" ht="18.75" x14ac:dyDescent="0.25">
      <c r="A2" s="237"/>
      <c r="B2" s="237"/>
      <c r="C2" s="237"/>
      <c r="D2" s="237"/>
      <c r="E2" s="237"/>
      <c r="F2" s="237"/>
      <c r="G2" s="238"/>
      <c r="I2" s="15"/>
      <c r="J2" s="494"/>
      <c r="K2" s="493" t="s">
        <v>540</v>
      </c>
      <c r="L2" s="36"/>
      <c r="M2" s="36"/>
    </row>
    <row r="4" spans="1:13" ht="15.75" x14ac:dyDescent="0.25">
      <c r="A4" s="564" t="s">
        <v>396</v>
      </c>
      <c r="B4" s="564"/>
      <c r="C4" s="564"/>
      <c r="D4" s="564"/>
      <c r="E4" s="564"/>
      <c r="F4" s="564"/>
      <c r="G4" s="564"/>
      <c r="H4" s="564"/>
      <c r="I4" s="564"/>
      <c r="J4" s="564"/>
      <c r="K4" s="564"/>
    </row>
    <row r="5" spans="1:13" ht="15.75" x14ac:dyDescent="0.25">
      <c r="A5" s="239"/>
      <c r="B5" s="239"/>
      <c r="C5" s="239"/>
      <c r="D5" s="239"/>
      <c r="E5" s="239"/>
      <c r="F5" s="239"/>
      <c r="G5" s="239"/>
      <c r="H5" s="239"/>
      <c r="I5" s="239"/>
      <c r="J5" s="239"/>
      <c r="K5" s="458"/>
    </row>
    <row r="6" spans="1:13" ht="110.25" x14ac:dyDescent="0.25">
      <c r="A6" s="562" t="s">
        <v>0</v>
      </c>
      <c r="B6" s="563" t="s">
        <v>32</v>
      </c>
      <c r="C6" s="465" t="s">
        <v>22</v>
      </c>
      <c r="D6" s="465" t="s">
        <v>413</v>
      </c>
      <c r="E6" s="465" t="s">
        <v>414</v>
      </c>
      <c r="F6" s="465" t="s">
        <v>206</v>
      </c>
      <c r="G6" s="466" t="s">
        <v>231</v>
      </c>
      <c r="H6" s="465" t="s">
        <v>230</v>
      </c>
      <c r="I6" s="465" t="s">
        <v>48</v>
      </c>
      <c r="J6" s="465" t="s">
        <v>528</v>
      </c>
      <c r="K6" s="465" t="s">
        <v>69</v>
      </c>
    </row>
    <row r="7" spans="1:13" s="240" customFormat="1" ht="12" x14ac:dyDescent="0.2">
      <c r="A7" s="562"/>
      <c r="B7" s="563"/>
      <c r="C7" s="242">
        <v>18</v>
      </c>
      <c r="D7" s="242">
        <v>19</v>
      </c>
      <c r="E7" s="242">
        <v>20</v>
      </c>
      <c r="F7" s="242">
        <v>21</v>
      </c>
      <c r="G7" s="242">
        <v>22</v>
      </c>
      <c r="H7" s="242">
        <v>23</v>
      </c>
      <c r="I7" s="242">
        <v>24</v>
      </c>
      <c r="J7" s="242">
        <v>25</v>
      </c>
      <c r="K7" s="242">
        <v>26</v>
      </c>
    </row>
    <row r="8" spans="1:13" ht="15.75" x14ac:dyDescent="0.25">
      <c r="A8" s="467">
        <v>1</v>
      </c>
      <c r="B8" s="468" t="s">
        <v>319</v>
      </c>
      <c r="C8" s="394">
        <v>7770.81</v>
      </c>
      <c r="D8" s="394">
        <v>75925.149999999994</v>
      </c>
      <c r="E8" s="462">
        <v>33625.870000000003</v>
      </c>
      <c r="F8" s="462">
        <v>173423.83</v>
      </c>
      <c r="G8" s="394">
        <v>52536.39</v>
      </c>
      <c r="H8" s="394">
        <v>0</v>
      </c>
      <c r="I8" s="394">
        <v>15010.65</v>
      </c>
      <c r="J8" s="462">
        <v>8146.06</v>
      </c>
      <c r="K8" s="394">
        <v>237.61</v>
      </c>
    </row>
    <row r="9" spans="1:13" ht="31.5" x14ac:dyDescent="0.25">
      <c r="A9" s="469">
        <v>2</v>
      </c>
      <c r="B9" s="470" t="s">
        <v>451</v>
      </c>
      <c r="C9" s="464">
        <v>0</v>
      </c>
      <c r="D9" s="464">
        <v>63435.31</v>
      </c>
      <c r="E9" s="463">
        <v>246430.7</v>
      </c>
      <c r="F9" s="463">
        <v>10932338.48</v>
      </c>
      <c r="G9" s="464">
        <v>46036.340000000004</v>
      </c>
      <c r="H9" s="464">
        <v>67294.010000000009</v>
      </c>
      <c r="I9" s="464">
        <v>0</v>
      </c>
      <c r="J9" s="463">
        <v>0</v>
      </c>
      <c r="K9" s="464">
        <v>37710.679999999993</v>
      </c>
    </row>
    <row r="10" spans="1:13" ht="15.75" x14ac:dyDescent="0.25">
      <c r="A10" s="467">
        <v>3</v>
      </c>
      <c r="B10" s="468" t="s">
        <v>320</v>
      </c>
      <c r="C10" s="394">
        <f>C11+C12+C13+C14+C15+C16+C17+C18+C19+C20+C21+C22+C23+C24+C25+C26+C27+C28+C29+C32+C33</f>
        <v>275</v>
      </c>
      <c r="D10" s="394">
        <f t="shared" ref="D10:K10" si="0">D11+D12+D13+D14+D15+D16+D17+D18+D19+D20+D21+D22+D23+D24+D25+D26+D27+D28+D29+D32+D33</f>
        <v>73684.149999999994</v>
      </c>
      <c r="E10" s="394">
        <f t="shared" si="0"/>
        <v>147256.57</v>
      </c>
      <c r="F10" s="394">
        <f t="shared" si="0"/>
        <v>9785775.7799999993</v>
      </c>
      <c r="G10" s="394">
        <f t="shared" si="0"/>
        <v>63647.53</v>
      </c>
      <c r="H10" s="394">
        <f t="shared" si="0"/>
        <v>64723.27</v>
      </c>
      <c r="I10" s="394">
        <f t="shared" si="0"/>
        <v>0</v>
      </c>
      <c r="J10" s="394">
        <f t="shared" si="0"/>
        <v>0</v>
      </c>
      <c r="K10" s="394">
        <f t="shared" si="0"/>
        <v>37766.239999999998</v>
      </c>
    </row>
    <row r="11" spans="1:13" ht="31.5" x14ac:dyDescent="0.25">
      <c r="A11" s="471" t="s">
        <v>321</v>
      </c>
      <c r="B11" s="468" t="s">
        <v>162</v>
      </c>
      <c r="C11" s="394">
        <v>0</v>
      </c>
      <c r="D11" s="394">
        <v>0</v>
      </c>
      <c r="E11" s="462">
        <v>0</v>
      </c>
      <c r="F11" s="462">
        <v>654499.15999999992</v>
      </c>
      <c r="G11" s="394">
        <v>9406</v>
      </c>
      <c r="H11" s="394">
        <v>14939.8</v>
      </c>
      <c r="I11" s="394">
        <v>0</v>
      </c>
      <c r="J11" s="462">
        <v>0</v>
      </c>
      <c r="K11" s="394">
        <v>19682.64</v>
      </c>
    </row>
    <row r="12" spans="1:13" ht="31.5" x14ac:dyDescent="0.25">
      <c r="A12" s="471" t="s">
        <v>322</v>
      </c>
      <c r="B12" s="468" t="s">
        <v>163</v>
      </c>
      <c r="C12" s="394">
        <v>0</v>
      </c>
      <c r="D12" s="394">
        <v>27229.989999999998</v>
      </c>
      <c r="E12" s="462">
        <v>50000</v>
      </c>
      <c r="F12" s="462">
        <v>2257484.96</v>
      </c>
      <c r="G12" s="394">
        <v>0</v>
      </c>
      <c r="H12" s="394">
        <v>5848.29</v>
      </c>
      <c r="I12" s="394">
        <v>0</v>
      </c>
      <c r="J12" s="462">
        <v>0</v>
      </c>
      <c r="K12" s="394">
        <v>2930.1</v>
      </c>
    </row>
    <row r="13" spans="1:13" ht="31.5" x14ac:dyDescent="0.25">
      <c r="A13" s="471" t="s">
        <v>323</v>
      </c>
      <c r="B13" s="468" t="s">
        <v>324</v>
      </c>
      <c r="C13" s="394">
        <v>0</v>
      </c>
      <c r="D13" s="394">
        <v>0</v>
      </c>
      <c r="E13" s="462">
        <v>0</v>
      </c>
      <c r="F13" s="462">
        <v>0</v>
      </c>
      <c r="G13" s="394">
        <v>0</v>
      </c>
      <c r="H13" s="394">
        <v>0</v>
      </c>
      <c r="I13" s="394">
        <v>0</v>
      </c>
      <c r="J13" s="462">
        <v>0</v>
      </c>
      <c r="K13" s="394">
        <v>0</v>
      </c>
    </row>
    <row r="14" spans="1:13" ht="18" customHeight="1" x14ac:dyDescent="0.25">
      <c r="A14" s="471" t="s">
        <v>325</v>
      </c>
      <c r="B14" s="468" t="s">
        <v>165</v>
      </c>
      <c r="C14" s="394">
        <v>0</v>
      </c>
      <c r="D14" s="394">
        <v>0</v>
      </c>
      <c r="E14" s="462">
        <v>0</v>
      </c>
      <c r="F14" s="462">
        <v>0</v>
      </c>
      <c r="G14" s="394">
        <v>0</v>
      </c>
      <c r="H14" s="394">
        <v>0</v>
      </c>
      <c r="I14" s="394">
        <v>0</v>
      </c>
      <c r="J14" s="462">
        <v>0</v>
      </c>
      <c r="K14" s="394">
        <v>0</v>
      </c>
    </row>
    <row r="15" spans="1:13" ht="31.5" x14ac:dyDescent="0.25">
      <c r="A15" s="471" t="s">
        <v>326</v>
      </c>
      <c r="B15" s="468" t="s">
        <v>327</v>
      </c>
      <c r="C15" s="394">
        <v>0</v>
      </c>
      <c r="D15" s="394">
        <v>0</v>
      </c>
      <c r="E15" s="462">
        <v>0</v>
      </c>
      <c r="F15" s="462">
        <v>714700.11</v>
      </c>
      <c r="G15" s="394">
        <v>0</v>
      </c>
      <c r="H15" s="394">
        <v>420</v>
      </c>
      <c r="I15" s="394">
        <v>0</v>
      </c>
      <c r="J15" s="462">
        <v>0</v>
      </c>
      <c r="K15" s="394">
        <v>3458</v>
      </c>
    </row>
    <row r="16" spans="1:13" ht="31.5" x14ac:dyDescent="0.25">
      <c r="A16" s="471" t="s">
        <v>328</v>
      </c>
      <c r="B16" s="468" t="s">
        <v>166</v>
      </c>
      <c r="C16" s="394">
        <v>0</v>
      </c>
      <c r="D16" s="394">
        <v>0</v>
      </c>
      <c r="E16" s="462">
        <v>0</v>
      </c>
      <c r="F16" s="462">
        <v>111345.9</v>
      </c>
      <c r="G16" s="394">
        <v>0</v>
      </c>
      <c r="H16" s="394">
        <v>6480.9100000000008</v>
      </c>
      <c r="I16" s="394">
        <v>0</v>
      </c>
      <c r="J16" s="462">
        <v>0</v>
      </c>
      <c r="K16" s="394">
        <v>0</v>
      </c>
    </row>
    <row r="17" spans="1:11" ht="31.5" x14ac:dyDescent="0.25">
      <c r="A17" s="471" t="s">
        <v>329</v>
      </c>
      <c r="B17" s="468" t="s">
        <v>167</v>
      </c>
      <c r="C17" s="394">
        <v>0</v>
      </c>
      <c r="D17" s="394">
        <v>0</v>
      </c>
      <c r="E17" s="462">
        <v>0</v>
      </c>
      <c r="F17" s="462">
        <v>0</v>
      </c>
      <c r="G17" s="394">
        <v>0</v>
      </c>
      <c r="H17" s="394">
        <v>700</v>
      </c>
      <c r="I17" s="394">
        <v>0</v>
      </c>
      <c r="J17" s="462">
        <v>0</v>
      </c>
      <c r="K17" s="394">
        <v>0</v>
      </c>
    </row>
    <row r="18" spans="1:11" ht="15.75" x14ac:dyDescent="0.25">
      <c r="A18" s="471" t="s">
        <v>330</v>
      </c>
      <c r="B18" s="468" t="s">
        <v>168</v>
      </c>
      <c r="C18" s="394">
        <v>0</v>
      </c>
      <c r="D18" s="394">
        <v>0</v>
      </c>
      <c r="E18" s="462">
        <v>0</v>
      </c>
      <c r="F18" s="462">
        <v>0</v>
      </c>
      <c r="G18" s="394">
        <v>0</v>
      </c>
      <c r="H18" s="394">
        <v>0</v>
      </c>
      <c r="I18" s="394">
        <v>0</v>
      </c>
      <c r="J18" s="462">
        <v>0</v>
      </c>
      <c r="K18" s="394">
        <v>0</v>
      </c>
    </row>
    <row r="19" spans="1:11" ht="31.5" x14ac:dyDescent="0.25">
      <c r="A19" s="471" t="s">
        <v>331</v>
      </c>
      <c r="B19" s="468" t="s">
        <v>332</v>
      </c>
      <c r="C19" s="394">
        <v>0</v>
      </c>
      <c r="D19" s="394">
        <v>0</v>
      </c>
      <c r="E19" s="462">
        <v>0</v>
      </c>
      <c r="F19" s="462">
        <v>0</v>
      </c>
      <c r="G19" s="394">
        <v>0</v>
      </c>
      <c r="H19" s="394">
        <v>0</v>
      </c>
      <c r="I19" s="394">
        <v>0</v>
      </c>
      <c r="J19" s="462">
        <v>0</v>
      </c>
      <c r="K19" s="394">
        <v>0</v>
      </c>
    </row>
    <row r="20" spans="1:11" ht="57" customHeight="1" x14ac:dyDescent="0.25">
      <c r="A20" s="471" t="s">
        <v>333</v>
      </c>
      <c r="B20" s="468" t="s">
        <v>169</v>
      </c>
      <c r="C20" s="394">
        <v>0</v>
      </c>
      <c r="D20" s="394">
        <v>0</v>
      </c>
      <c r="E20" s="462">
        <v>0</v>
      </c>
      <c r="F20" s="462">
        <v>12164.42</v>
      </c>
      <c r="G20" s="394">
        <v>0</v>
      </c>
      <c r="H20" s="394">
        <v>0</v>
      </c>
      <c r="I20" s="394">
        <v>0</v>
      </c>
      <c r="J20" s="462">
        <v>0</v>
      </c>
      <c r="K20" s="394">
        <v>0</v>
      </c>
    </row>
    <row r="21" spans="1:11" ht="52.9" customHeight="1" x14ac:dyDescent="0.25">
      <c r="A21" s="471" t="s">
        <v>334</v>
      </c>
      <c r="B21" s="468" t="s">
        <v>170</v>
      </c>
      <c r="C21" s="394">
        <v>0</v>
      </c>
      <c r="D21" s="394">
        <v>1404.25</v>
      </c>
      <c r="E21" s="462">
        <v>4408.32</v>
      </c>
      <c r="F21" s="462">
        <v>89357.28</v>
      </c>
      <c r="G21" s="394">
        <v>0</v>
      </c>
      <c r="H21" s="394">
        <v>3600</v>
      </c>
      <c r="I21" s="394">
        <v>0</v>
      </c>
      <c r="J21" s="462">
        <v>0</v>
      </c>
      <c r="K21" s="394">
        <v>0</v>
      </c>
    </row>
    <row r="22" spans="1:11" ht="31.5" x14ac:dyDescent="0.25">
      <c r="A22" s="471" t="s">
        <v>335</v>
      </c>
      <c r="B22" s="468" t="s">
        <v>336</v>
      </c>
      <c r="C22" s="394">
        <v>0</v>
      </c>
      <c r="D22" s="394">
        <v>0</v>
      </c>
      <c r="E22" s="462">
        <v>0</v>
      </c>
      <c r="F22" s="462">
        <v>46812.03</v>
      </c>
      <c r="G22" s="394">
        <v>0</v>
      </c>
      <c r="H22" s="394">
        <v>0</v>
      </c>
      <c r="I22" s="394">
        <v>0</v>
      </c>
      <c r="J22" s="462">
        <v>0</v>
      </c>
      <c r="K22" s="394">
        <v>0</v>
      </c>
    </row>
    <row r="23" spans="1:11" ht="31.5" x14ac:dyDescent="0.25">
      <c r="A23" s="471" t="s">
        <v>337</v>
      </c>
      <c r="B23" s="468" t="s">
        <v>338</v>
      </c>
      <c r="C23" s="394">
        <v>192.5</v>
      </c>
      <c r="D23" s="394">
        <v>615.53</v>
      </c>
      <c r="E23" s="462">
        <v>648.25</v>
      </c>
      <c r="F23" s="462">
        <v>82608.14</v>
      </c>
      <c r="G23" s="394">
        <v>1241.53</v>
      </c>
      <c r="H23" s="394">
        <v>659.77</v>
      </c>
      <c r="I23" s="394">
        <v>0</v>
      </c>
      <c r="J23" s="462">
        <v>0</v>
      </c>
      <c r="K23" s="394">
        <v>355.5</v>
      </c>
    </row>
    <row r="24" spans="1:11" ht="31.5" x14ac:dyDescent="0.25">
      <c r="A24" s="471" t="s">
        <v>339</v>
      </c>
      <c r="B24" s="468" t="s">
        <v>340</v>
      </c>
      <c r="C24" s="394">
        <v>0</v>
      </c>
      <c r="D24" s="394">
        <v>0</v>
      </c>
      <c r="E24" s="462">
        <v>0</v>
      </c>
      <c r="F24" s="462">
        <v>173494.13</v>
      </c>
      <c r="G24" s="394">
        <v>10000</v>
      </c>
      <c r="H24" s="394">
        <v>0</v>
      </c>
      <c r="I24" s="394">
        <v>0</v>
      </c>
      <c r="J24" s="462">
        <v>0</v>
      </c>
      <c r="K24" s="394">
        <v>0</v>
      </c>
    </row>
    <row r="25" spans="1:11" ht="47.25" x14ac:dyDescent="0.25">
      <c r="A25" s="471" t="s">
        <v>341</v>
      </c>
      <c r="B25" s="468" t="s">
        <v>174</v>
      </c>
      <c r="C25" s="394">
        <v>0</v>
      </c>
      <c r="D25" s="394">
        <v>0</v>
      </c>
      <c r="E25" s="462">
        <v>0</v>
      </c>
      <c r="F25" s="462">
        <v>0</v>
      </c>
      <c r="G25" s="394">
        <v>0</v>
      </c>
      <c r="H25" s="394">
        <v>0</v>
      </c>
      <c r="I25" s="394">
        <v>0</v>
      </c>
      <c r="J25" s="462">
        <v>0</v>
      </c>
      <c r="K25" s="394">
        <v>0</v>
      </c>
    </row>
    <row r="26" spans="1:11" ht="57" customHeight="1" x14ac:dyDescent="0.25">
      <c r="A26" s="471" t="s">
        <v>342</v>
      </c>
      <c r="B26" s="468" t="s">
        <v>343</v>
      </c>
      <c r="C26" s="394">
        <v>0</v>
      </c>
      <c r="D26" s="394">
        <v>0</v>
      </c>
      <c r="E26" s="462">
        <v>0</v>
      </c>
      <c r="F26" s="462">
        <v>0</v>
      </c>
      <c r="G26" s="394">
        <v>0</v>
      </c>
      <c r="H26" s="394">
        <v>1819.69</v>
      </c>
      <c r="I26" s="394">
        <v>0</v>
      </c>
      <c r="J26" s="462">
        <v>0</v>
      </c>
      <c r="K26" s="394">
        <v>0</v>
      </c>
    </row>
    <row r="27" spans="1:11" ht="31.5" x14ac:dyDescent="0.25">
      <c r="A27" s="471" t="s">
        <v>344</v>
      </c>
      <c r="B27" s="468" t="s">
        <v>176</v>
      </c>
      <c r="C27" s="394">
        <v>0</v>
      </c>
      <c r="D27" s="394">
        <v>0</v>
      </c>
      <c r="E27" s="462">
        <v>0</v>
      </c>
      <c r="F27" s="462">
        <v>0</v>
      </c>
      <c r="G27" s="394">
        <v>0</v>
      </c>
      <c r="H27" s="394">
        <v>0</v>
      </c>
      <c r="I27" s="394">
        <v>0</v>
      </c>
      <c r="J27" s="462">
        <v>0</v>
      </c>
      <c r="K27" s="394">
        <v>0</v>
      </c>
    </row>
    <row r="28" spans="1:11" ht="70.150000000000006" customHeight="1" x14ac:dyDescent="0.25">
      <c r="A28" s="471" t="s">
        <v>345</v>
      </c>
      <c r="B28" s="468" t="s">
        <v>346</v>
      </c>
      <c r="C28" s="394">
        <v>0</v>
      </c>
      <c r="D28" s="394">
        <v>0</v>
      </c>
      <c r="E28" s="462">
        <v>0</v>
      </c>
      <c r="F28" s="462">
        <v>354929.31</v>
      </c>
      <c r="G28" s="394">
        <v>0</v>
      </c>
      <c r="H28" s="394">
        <v>0</v>
      </c>
      <c r="I28" s="394">
        <v>0</v>
      </c>
      <c r="J28" s="462">
        <v>0</v>
      </c>
      <c r="K28" s="394">
        <v>0</v>
      </c>
    </row>
    <row r="29" spans="1:11" ht="31.5" x14ac:dyDescent="0.25">
      <c r="A29" s="471" t="s">
        <v>347</v>
      </c>
      <c r="B29" s="468" t="s">
        <v>348</v>
      </c>
      <c r="C29" s="394">
        <f>C30+C31</f>
        <v>82.5</v>
      </c>
      <c r="D29" s="394">
        <f t="shared" ref="D29:K29" si="1">D30+D31</f>
        <v>15927.880000000001</v>
      </c>
      <c r="E29" s="394">
        <f>E30+E31</f>
        <v>92200</v>
      </c>
      <c r="F29" s="394">
        <f t="shared" si="1"/>
        <v>3388380.34</v>
      </c>
      <c r="G29" s="394">
        <f t="shared" si="1"/>
        <v>0</v>
      </c>
      <c r="H29" s="394">
        <f t="shared" si="1"/>
        <v>30254.809999999998</v>
      </c>
      <c r="I29" s="394">
        <f t="shared" si="1"/>
        <v>0</v>
      </c>
      <c r="J29" s="394">
        <f t="shared" si="1"/>
        <v>0</v>
      </c>
      <c r="K29" s="394">
        <f t="shared" si="1"/>
        <v>11340</v>
      </c>
    </row>
    <row r="30" spans="1:11" ht="31.5" x14ac:dyDescent="0.25">
      <c r="A30" s="467" t="s">
        <v>349</v>
      </c>
      <c r="B30" s="472" t="s">
        <v>350</v>
      </c>
      <c r="C30" s="394">
        <v>27.5</v>
      </c>
      <c r="D30" s="394">
        <v>5309.28</v>
      </c>
      <c r="E30" s="462">
        <v>68100</v>
      </c>
      <c r="F30" s="462">
        <v>1165277.51</v>
      </c>
      <c r="G30" s="394">
        <v>0</v>
      </c>
      <c r="H30" s="394">
        <v>15051.87</v>
      </c>
      <c r="I30" s="394">
        <v>0</v>
      </c>
      <c r="J30" s="462">
        <v>0</v>
      </c>
      <c r="K30" s="394">
        <v>3780</v>
      </c>
    </row>
    <row r="31" spans="1:11" ht="31.5" x14ac:dyDescent="0.25">
      <c r="A31" s="467" t="s">
        <v>351</v>
      </c>
      <c r="B31" s="472" t="s">
        <v>352</v>
      </c>
      <c r="C31" s="394">
        <v>55</v>
      </c>
      <c r="D31" s="394">
        <v>10618.6</v>
      </c>
      <c r="E31" s="462">
        <v>24100</v>
      </c>
      <c r="F31" s="462">
        <v>2223102.83</v>
      </c>
      <c r="G31" s="394">
        <v>0</v>
      </c>
      <c r="H31" s="394">
        <v>15202.939999999999</v>
      </c>
      <c r="I31" s="394">
        <v>0</v>
      </c>
      <c r="J31" s="462">
        <v>0</v>
      </c>
      <c r="K31" s="394">
        <v>7560</v>
      </c>
    </row>
    <row r="32" spans="1:11" ht="15.75" x14ac:dyDescent="0.25">
      <c r="A32" s="471" t="s">
        <v>353</v>
      </c>
      <c r="B32" s="468" t="s">
        <v>37</v>
      </c>
      <c r="C32" s="394">
        <v>0</v>
      </c>
      <c r="D32" s="394">
        <v>0</v>
      </c>
      <c r="E32" s="462">
        <v>0</v>
      </c>
      <c r="F32" s="462">
        <v>0</v>
      </c>
      <c r="G32" s="394">
        <v>0</v>
      </c>
      <c r="H32" s="394">
        <v>0</v>
      </c>
      <c r="I32" s="394">
        <v>0</v>
      </c>
      <c r="J32" s="462">
        <v>0</v>
      </c>
      <c r="K32" s="394">
        <v>0</v>
      </c>
    </row>
    <row r="33" spans="1:11" ht="15.75" x14ac:dyDescent="0.25">
      <c r="A33" s="471" t="s">
        <v>354</v>
      </c>
      <c r="B33" s="468" t="s">
        <v>355</v>
      </c>
      <c r="C33" s="394">
        <v>0</v>
      </c>
      <c r="D33" s="394">
        <v>28506.5</v>
      </c>
      <c r="E33" s="462">
        <v>0</v>
      </c>
      <c r="F33" s="462">
        <v>1900000</v>
      </c>
      <c r="G33" s="394">
        <v>43000</v>
      </c>
      <c r="H33" s="394">
        <v>0</v>
      </c>
      <c r="I33" s="394">
        <v>0</v>
      </c>
      <c r="J33" s="462">
        <v>0</v>
      </c>
      <c r="K33" s="394">
        <v>0</v>
      </c>
    </row>
    <row r="34" spans="1:11" ht="15.75" x14ac:dyDescent="0.25">
      <c r="A34" s="467">
        <v>4</v>
      </c>
      <c r="B34" s="468" t="s">
        <v>356</v>
      </c>
      <c r="C34" s="394">
        <f>C8+C9-C10</f>
        <v>7495.81</v>
      </c>
      <c r="D34" s="394">
        <f t="shared" ref="D34:K34" si="2">D8+D9-D10</f>
        <v>65676.31</v>
      </c>
      <c r="E34" s="394">
        <f t="shared" si="2"/>
        <v>132800</v>
      </c>
      <c r="F34" s="394">
        <f t="shared" si="2"/>
        <v>1319986.5300000012</v>
      </c>
      <c r="G34" s="394">
        <f t="shared" si="2"/>
        <v>34925.200000000012</v>
      </c>
      <c r="H34" s="394">
        <f t="shared" si="2"/>
        <v>2570.7400000000125</v>
      </c>
      <c r="I34" s="394">
        <f t="shared" si="2"/>
        <v>15010.65</v>
      </c>
      <c r="J34" s="394">
        <f t="shared" si="2"/>
        <v>8146.06</v>
      </c>
      <c r="K34" s="394">
        <f t="shared" si="2"/>
        <v>182.04999999999563</v>
      </c>
    </row>
    <row r="36" spans="1:11" ht="30" customHeight="1" x14ac:dyDescent="0.25">
      <c r="A36" s="521" t="s">
        <v>290</v>
      </c>
      <c r="B36" s="567"/>
      <c r="C36" s="567"/>
      <c r="D36" s="567"/>
      <c r="E36" s="567"/>
      <c r="F36" s="567"/>
      <c r="G36" s="567"/>
      <c r="H36" s="567"/>
      <c r="I36" s="567"/>
      <c r="J36" s="567"/>
      <c r="K36" s="567"/>
    </row>
    <row r="37" spans="1:11" ht="30" customHeight="1" x14ac:dyDescent="0.25">
      <c r="A37" s="517" t="s">
        <v>486</v>
      </c>
      <c r="B37" s="516"/>
      <c r="C37" s="516"/>
      <c r="D37" s="516"/>
      <c r="E37" s="516"/>
      <c r="F37" s="516"/>
      <c r="G37" s="516"/>
      <c r="H37" s="516"/>
      <c r="I37" s="516"/>
      <c r="J37" s="516"/>
      <c r="K37" s="500"/>
    </row>
    <row r="38" spans="1:11" ht="47.25" customHeight="1" x14ac:dyDescent="0.25">
      <c r="A38" s="568" t="s">
        <v>487</v>
      </c>
      <c r="B38" s="568"/>
      <c r="C38" s="568"/>
      <c r="D38" s="568"/>
      <c r="E38" s="568"/>
      <c r="F38" s="568"/>
      <c r="G38" s="568"/>
      <c r="H38" s="568"/>
      <c r="I38" s="568"/>
      <c r="J38" s="568"/>
      <c r="K38" s="515"/>
    </row>
    <row r="39" spans="1:11" ht="15.75" x14ac:dyDescent="0.25">
      <c r="A39" s="518" t="s">
        <v>527</v>
      </c>
      <c r="B39" s="518"/>
      <c r="C39" s="518"/>
      <c r="D39" s="518"/>
      <c r="E39" s="518"/>
      <c r="F39" s="518"/>
      <c r="G39" s="518"/>
      <c r="H39" s="518"/>
      <c r="I39" s="518"/>
      <c r="J39" s="518"/>
    </row>
    <row r="40" spans="1:11" x14ac:dyDescent="0.25">
      <c r="A40" s="519"/>
      <c r="B40" s="519"/>
      <c r="C40" s="519"/>
      <c r="D40" s="519"/>
      <c r="E40" s="519"/>
      <c r="F40" s="519"/>
      <c r="G40" s="519"/>
      <c r="H40" s="520"/>
      <c r="I40" s="520"/>
      <c r="J40" s="520"/>
    </row>
  </sheetData>
  <mergeCells count="5">
    <mergeCell ref="A4:K4"/>
    <mergeCell ref="A6:A7"/>
    <mergeCell ref="B6:B7"/>
    <mergeCell ref="B36:K36"/>
    <mergeCell ref="A38:J38"/>
  </mergeCells>
  <pageMargins left="0.7" right="0.7" top="0.75" bottom="0.75" header="0.3" footer="0.3"/>
  <pageSetup paperSize="9" scale="52"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H69"/>
  <sheetViews>
    <sheetView zoomScaleNormal="100" workbookViewId="0">
      <selection activeCell="E2" sqref="E2"/>
    </sheetView>
  </sheetViews>
  <sheetFormatPr defaultColWidth="9.140625" defaultRowHeight="15" x14ac:dyDescent="0.25"/>
  <cols>
    <col min="1" max="1" width="5.85546875" style="227" customWidth="1"/>
    <col min="2" max="2" width="55.85546875" style="224" customWidth="1"/>
    <col min="3" max="3" width="17" style="224" customWidth="1"/>
    <col min="4" max="4" width="18.85546875" style="224" customWidth="1"/>
    <col min="5" max="5" width="22.85546875" style="224" customWidth="1"/>
    <col min="6" max="16384" width="9.140625" style="224"/>
  </cols>
  <sheetData>
    <row r="1" spans="1:5" ht="15.75" x14ac:dyDescent="0.25">
      <c r="A1" s="222"/>
      <c r="B1" s="223"/>
      <c r="C1" s="223"/>
      <c r="D1" s="223"/>
      <c r="E1" s="221" t="s">
        <v>488</v>
      </c>
    </row>
    <row r="2" spans="1:5" ht="15.75" x14ac:dyDescent="0.25">
      <c r="A2" s="222"/>
      <c r="B2" s="223"/>
      <c r="C2" s="223"/>
      <c r="D2" s="223"/>
      <c r="E2" s="221" t="s">
        <v>541</v>
      </c>
    </row>
    <row r="3" spans="1:5" ht="15.75" x14ac:dyDescent="0.25">
      <c r="A3" s="222"/>
      <c r="B3" s="223"/>
      <c r="C3" s="223"/>
      <c r="D3" s="223"/>
      <c r="E3" s="221"/>
    </row>
    <row r="4" spans="1:5" ht="21.6" customHeight="1" x14ac:dyDescent="0.25">
      <c r="A4" s="572" t="s">
        <v>361</v>
      </c>
      <c r="B4" s="572"/>
      <c r="C4" s="572"/>
      <c r="D4" s="572"/>
      <c r="E4" s="572"/>
    </row>
    <row r="5" spans="1:5" ht="15.75" x14ac:dyDescent="0.25">
      <c r="A5" s="232"/>
      <c r="B5" s="232"/>
      <c r="C5" s="232"/>
      <c r="D5" s="232"/>
      <c r="E5" s="248"/>
    </row>
    <row r="6" spans="1:5" ht="110.25" x14ac:dyDescent="0.25">
      <c r="A6" s="336" t="s">
        <v>0</v>
      </c>
      <c r="B6" s="337" t="s">
        <v>1</v>
      </c>
      <c r="C6" s="304" t="s">
        <v>489</v>
      </c>
      <c r="D6" s="304" t="s">
        <v>491</v>
      </c>
      <c r="E6" s="338" t="s">
        <v>490</v>
      </c>
    </row>
    <row r="7" spans="1:5" ht="31.5" x14ac:dyDescent="0.25">
      <c r="A7" s="225">
        <v>1</v>
      </c>
      <c r="B7" s="249" t="s">
        <v>220</v>
      </c>
      <c r="C7" s="397">
        <v>19</v>
      </c>
      <c r="D7" s="398">
        <v>532419.88</v>
      </c>
      <c r="E7" s="398">
        <v>23490.5</v>
      </c>
    </row>
    <row r="8" spans="1:5" ht="15.75" x14ac:dyDescent="0.25">
      <c r="A8" s="225">
        <v>2</v>
      </c>
      <c r="B8" s="249" t="s">
        <v>3</v>
      </c>
      <c r="C8" s="397">
        <v>21</v>
      </c>
      <c r="D8" s="398">
        <v>937858.13</v>
      </c>
      <c r="E8" s="398">
        <v>0</v>
      </c>
    </row>
    <row r="9" spans="1:5" ht="15.75" x14ac:dyDescent="0.25">
      <c r="A9" s="225">
        <v>3</v>
      </c>
      <c r="B9" s="249" t="s">
        <v>4</v>
      </c>
      <c r="C9" s="397">
        <v>0</v>
      </c>
      <c r="D9" s="398">
        <v>0</v>
      </c>
      <c r="E9" s="398">
        <v>0</v>
      </c>
    </row>
    <row r="10" spans="1:5" ht="15.75" x14ac:dyDescent="0.25">
      <c r="A10" s="225">
        <v>4</v>
      </c>
      <c r="B10" s="249" t="s">
        <v>5</v>
      </c>
      <c r="C10" s="397">
        <v>0</v>
      </c>
      <c r="D10" s="398">
        <v>0</v>
      </c>
      <c r="E10" s="398">
        <v>0</v>
      </c>
    </row>
    <row r="11" spans="1:5" ht="15.75" x14ac:dyDescent="0.25">
      <c r="A11" s="225">
        <v>5</v>
      </c>
      <c r="B11" s="249" t="s">
        <v>6</v>
      </c>
      <c r="C11" s="397">
        <v>0</v>
      </c>
      <c r="D11" s="398">
        <v>0</v>
      </c>
      <c r="E11" s="398">
        <v>0</v>
      </c>
    </row>
    <row r="12" spans="1:5" ht="15.75" x14ac:dyDescent="0.25">
      <c r="A12" s="225">
        <v>6</v>
      </c>
      <c r="B12" s="249" t="s">
        <v>7</v>
      </c>
      <c r="C12" s="397">
        <v>0</v>
      </c>
      <c r="D12" s="398">
        <v>0</v>
      </c>
      <c r="E12" s="398">
        <v>0</v>
      </c>
    </row>
    <row r="13" spans="1:5" ht="15.75" x14ac:dyDescent="0.25">
      <c r="A13" s="225">
        <v>7</v>
      </c>
      <c r="B13" s="249" t="s">
        <v>8</v>
      </c>
      <c r="C13" s="397">
        <v>1</v>
      </c>
      <c r="D13" s="398">
        <v>0</v>
      </c>
      <c r="E13" s="398">
        <v>0</v>
      </c>
    </row>
    <row r="14" spans="1:5" ht="15.75" x14ac:dyDescent="0.25">
      <c r="A14" s="225">
        <v>8</v>
      </c>
      <c r="B14" s="249" t="s">
        <v>9</v>
      </c>
      <c r="C14" s="397">
        <v>1</v>
      </c>
      <c r="D14" s="398">
        <v>16069.86</v>
      </c>
      <c r="E14" s="398">
        <v>0</v>
      </c>
    </row>
    <row r="15" spans="1:5" ht="15.75" x14ac:dyDescent="0.25">
      <c r="A15" s="225">
        <v>9</v>
      </c>
      <c r="B15" s="249" t="s">
        <v>56</v>
      </c>
      <c r="C15" s="569" t="s">
        <v>404</v>
      </c>
      <c r="D15" s="570"/>
      <c r="E15" s="571"/>
    </row>
    <row r="16" spans="1:5" ht="15.75" x14ac:dyDescent="0.25">
      <c r="A16" s="225">
        <v>10</v>
      </c>
      <c r="B16" s="249" t="s">
        <v>57</v>
      </c>
      <c r="C16" s="569" t="s">
        <v>404</v>
      </c>
      <c r="D16" s="570"/>
      <c r="E16" s="571"/>
    </row>
    <row r="17" spans="1:5" ht="15.75" x14ac:dyDescent="0.25">
      <c r="A17" s="225">
        <v>11</v>
      </c>
      <c r="B17" s="249" t="s">
        <v>49</v>
      </c>
      <c r="C17" s="397">
        <v>1</v>
      </c>
      <c r="D17" s="398">
        <v>0</v>
      </c>
      <c r="E17" s="398">
        <v>0</v>
      </c>
    </row>
    <row r="18" spans="1:5" ht="15.75" x14ac:dyDescent="0.25">
      <c r="A18" s="225">
        <v>12</v>
      </c>
      <c r="B18" s="249" t="s">
        <v>10</v>
      </c>
      <c r="C18" s="397">
        <v>56</v>
      </c>
      <c r="D18" s="398">
        <v>1086394.6200000001</v>
      </c>
      <c r="E18" s="398">
        <v>0</v>
      </c>
    </row>
    <row r="19" spans="1:5" ht="15.75" x14ac:dyDescent="0.25">
      <c r="A19" s="225">
        <v>13</v>
      </c>
      <c r="B19" s="249" t="s">
        <v>11</v>
      </c>
      <c r="C19" s="397">
        <v>0</v>
      </c>
      <c r="D19" s="398">
        <v>0</v>
      </c>
      <c r="E19" s="398">
        <v>0</v>
      </c>
    </row>
    <row r="20" spans="1:5" ht="15.75" x14ac:dyDescent="0.25">
      <c r="A20" s="225">
        <v>14</v>
      </c>
      <c r="B20" s="249" t="s">
        <v>58</v>
      </c>
      <c r="C20" s="569" t="s">
        <v>404</v>
      </c>
      <c r="D20" s="570"/>
      <c r="E20" s="571"/>
    </row>
    <row r="21" spans="1:5" ht="15.75" x14ac:dyDescent="0.25">
      <c r="A21" s="225">
        <v>15</v>
      </c>
      <c r="B21" s="249" t="s">
        <v>27</v>
      </c>
      <c r="C21" s="397">
        <v>4</v>
      </c>
      <c r="D21" s="398">
        <v>499676.02</v>
      </c>
      <c r="E21" s="398">
        <v>0</v>
      </c>
    </row>
    <row r="22" spans="1:5" ht="15.75" x14ac:dyDescent="0.25">
      <c r="A22" s="225">
        <v>16</v>
      </c>
      <c r="B22" s="249" t="s">
        <v>12</v>
      </c>
      <c r="C22" s="397">
        <v>0</v>
      </c>
      <c r="D22" s="398">
        <v>0</v>
      </c>
      <c r="E22" s="398">
        <v>0</v>
      </c>
    </row>
    <row r="23" spans="1:5" ht="15.75" x14ac:dyDescent="0.25">
      <c r="A23" s="225">
        <v>17</v>
      </c>
      <c r="B23" s="249" t="s">
        <v>59</v>
      </c>
      <c r="C23" s="397">
        <v>0</v>
      </c>
      <c r="D23" s="398">
        <v>0</v>
      </c>
      <c r="E23" s="398">
        <v>15654.68</v>
      </c>
    </row>
    <row r="24" spans="1:5" ht="15.75" x14ac:dyDescent="0.25">
      <c r="A24" s="225">
        <v>18</v>
      </c>
      <c r="B24" s="249" t="s">
        <v>44</v>
      </c>
      <c r="C24" s="397">
        <v>0</v>
      </c>
      <c r="D24" s="398">
        <v>0</v>
      </c>
      <c r="E24" s="398">
        <v>0</v>
      </c>
    </row>
    <row r="25" spans="1:5" ht="15.75" x14ac:dyDescent="0.25">
      <c r="A25" s="225">
        <v>19</v>
      </c>
      <c r="B25" s="249" t="s">
        <v>13</v>
      </c>
      <c r="C25" s="397">
        <v>0</v>
      </c>
      <c r="D25" s="398">
        <v>0</v>
      </c>
      <c r="E25" s="398">
        <v>0</v>
      </c>
    </row>
    <row r="26" spans="1:5" ht="15.75" x14ac:dyDescent="0.25">
      <c r="A26" s="225">
        <v>20</v>
      </c>
      <c r="B26" s="249" t="s">
        <v>14</v>
      </c>
      <c r="C26" s="569" t="s">
        <v>404</v>
      </c>
      <c r="D26" s="570"/>
      <c r="E26" s="571"/>
    </row>
    <row r="27" spans="1:5" ht="15.75" x14ac:dyDescent="0.25">
      <c r="A27" s="225">
        <v>21</v>
      </c>
      <c r="B27" s="249" t="s">
        <v>60</v>
      </c>
      <c r="C27" s="569" t="s">
        <v>404</v>
      </c>
      <c r="D27" s="570"/>
      <c r="E27" s="571"/>
    </row>
    <row r="28" spans="1:5" ht="15.75" x14ac:dyDescent="0.25">
      <c r="A28" s="225">
        <v>22</v>
      </c>
      <c r="B28" s="249" t="s">
        <v>45</v>
      </c>
      <c r="C28" s="569" t="s">
        <v>404</v>
      </c>
      <c r="D28" s="570"/>
      <c r="E28" s="571"/>
    </row>
    <row r="29" spans="1:5" ht="15.75" x14ac:dyDescent="0.25">
      <c r="A29" s="225">
        <v>23</v>
      </c>
      <c r="B29" s="249" t="s">
        <v>15</v>
      </c>
      <c r="C29" s="397">
        <v>2</v>
      </c>
      <c r="D29" s="398">
        <v>12206</v>
      </c>
      <c r="E29" s="398">
        <v>600</v>
      </c>
    </row>
    <row r="30" spans="1:5" ht="15.75" x14ac:dyDescent="0.25">
      <c r="A30" s="225">
        <v>24</v>
      </c>
      <c r="B30" s="249" t="s">
        <v>46</v>
      </c>
      <c r="C30" s="397">
        <v>0</v>
      </c>
      <c r="D30" s="398">
        <v>0</v>
      </c>
      <c r="E30" s="398">
        <v>0</v>
      </c>
    </row>
    <row r="31" spans="1:5" ht="15.75" x14ac:dyDescent="0.25">
      <c r="A31" s="225">
        <v>25</v>
      </c>
      <c r="B31" s="249" t="s">
        <v>16</v>
      </c>
      <c r="C31" s="397">
        <v>3</v>
      </c>
      <c r="D31" s="398">
        <v>124620</v>
      </c>
      <c r="E31" s="398">
        <v>0</v>
      </c>
    </row>
    <row r="32" spans="1:5" ht="15.75" x14ac:dyDescent="0.25">
      <c r="A32" s="225">
        <v>26</v>
      </c>
      <c r="B32" s="249" t="s">
        <v>212</v>
      </c>
      <c r="C32" s="397">
        <v>0</v>
      </c>
      <c r="D32" s="398">
        <v>0</v>
      </c>
      <c r="E32" s="398">
        <v>0</v>
      </c>
    </row>
    <row r="33" spans="1:5" ht="15.75" x14ac:dyDescent="0.25">
      <c r="A33" s="225">
        <v>27</v>
      </c>
      <c r="B33" s="249" t="s">
        <v>317</v>
      </c>
      <c r="C33" s="397">
        <v>0</v>
      </c>
      <c r="D33" s="398">
        <v>0</v>
      </c>
      <c r="E33" s="398">
        <v>0</v>
      </c>
    </row>
    <row r="34" spans="1:5" ht="15.75" x14ac:dyDescent="0.25">
      <c r="A34" s="225">
        <v>28</v>
      </c>
      <c r="B34" s="249" t="s">
        <v>17</v>
      </c>
      <c r="C34" s="397">
        <v>0</v>
      </c>
      <c r="D34" s="398">
        <v>0</v>
      </c>
      <c r="E34" s="398">
        <v>0</v>
      </c>
    </row>
    <row r="35" spans="1:5" ht="31.5" x14ac:dyDescent="0.25">
      <c r="A35" s="225">
        <v>29</v>
      </c>
      <c r="B35" s="249" t="s">
        <v>146</v>
      </c>
      <c r="C35" s="397">
        <v>0</v>
      </c>
      <c r="D35" s="398">
        <v>0</v>
      </c>
      <c r="E35" s="398">
        <v>0</v>
      </c>
    </row>
    <row r="36" spans="1:5" ht="15.75" x14ac:dyDescent="0.25">
      <c r="A36" s="225">
        <v>30</v>
      </c>
      <c r="B36" s="249" t="s">
        <v>18</v>
      </c>
      <c r="C36" s="397">
        <v>0</v>
      </c>
      <c r="D36" s="398">
        <v>0</v>
      </c>
      <c r="E36" s="398">
        <v>0</v>
      </c>
    </row>
    <row r="37" spans="1:5" ht="15.75" x14ac:dyDescent="0.25">
      <c r="A37" s="225">
        <v>31</v>
      </c>
      <c r="B37" s="249" t="s">
        <v>50</v>
      </c>
      <c r="C37" s="397">
        <v>0</v>
      </c>
      <c r="D37" s="398">
        <v>0</v>
      </c>
      <c r="E37" s="398">
        <v>0</v>
      </c>
    </row>
    <row r="38" spans="1:5" ht="15.75" x14ac:dyDescent="0.25">
      <c r="A38" s="225">
        <v>32</v>
      </c>
      <c r="B38" s="249" t="s">
        <v>19</v>
      </c>
      <c r="C38" s="569" t="s">
        <v>404</v>
      </c>
      <c r="D38" s="570"/>
      <c r="E38" s="571"/>
    </row>
    <row r="39" spans="1:5" ht="15.75" x14ac:dyDescent="0.25">
      <c r="A39" s="225">
        <v>33</v>
      </c>
      <c r="B39" s="249" t="s">
        <v>20</v>
      </c>
      <c r="C39" s="397">
        <v>0</v>
      </c>
      <c r="D39" s="398">
        <v>0</v>
      </c>
      <c r="E39" s="398">
        <v>0</v>
      </c>
    </row>
    <row r="40" spans="1:5" ht="31.5" x14ac:dyDescent="0.25">
      <c r="A40" s="225">
        <v>34</v>
      </c>
      <c r="B40" s="249" t="s">
        <v>160</v>
      </c>
      <c r="C40" s="284">
        <v>1</v>
      </c>
      <c r="D40" s="285">
        <v>1601.6</v>
      </c>
      <c r="E40" s="286">
        <v>30597.51</v>
      </c>
    </row>
    <row r="41" spans="1:5" ht="15.75" x14ac:dyDescent="0.25">
      <c r="A41" s="225">
        <v>35</v>
      </c>
      <c r="B41" s="249" t="s">
        <v>61</v>
      </c>
      <c r="C41" s="284">
        <v>0</v>
      </c>
      <c r="D41" s="285">
        <v>0</v>
      </c>
      <c r="E41" s="286">
        <v>0</v>
      </c>
    </row>
    <row r="42" spans="1:5" ht="15.75" x14ac:dyDescent="0.25">
      <c r="A42" s="225">
        <v>36</v>
      </c>
      <c r="B42" s="249" t="s">
        <v>21</v>
      </c>
      <c r="C42" s="397">
        <v>6</v>
      </c>
      <c r="D42" s="398">
        <v>389350.82</v>
      </c>
      <c r="E42" s="398">
        <v>0</v>
      </c>
    </row>
    <row r="43" spans="1:5" ht="31.5" x14ac:dyDescent="0.25">
      <c r="A43" s="225">
        <v>37</v>
      </c>
      <c r="B43" s="249" t="s">
        <v>51</v>
      </c>
      <c r="C43" s="397">
        <v>1</v>
      </c>
      <c r="D43" s="398">
        <v>0</v>
      </c>
      <c r="E43" s="398">
        <v>0</v>
      </c>
    </row>
    <row r="44" spans="1:5" ht="15.75" x14ac:dyDescent="0.25">
      <c r="A44" s="225">
        <v>38</v>
      </c>
      <c r="B44" s="249" t="s">
        <v>22</v>
      </c>
      <c r="C44" s="397">
        <v>0</v>
      </c>
      <c r="D44" s="398">
        <v>0</v>
      </c>
      <c r="E44" s="398">
        <v>0</v>
      </c>
    </row>
    <row r="45" spans="1:5" ht="31.5" x14ac:dyDescent="0.25">
      <c r="A45" s="225">
        <v>39</v>
      </c>
      <c r="B45" s="249" t="s">
        <v>23</v>
      </c>
      <c r="C45" s="397">
        <v>0</v>
      </c>
      <c r="D45" s="398">
        <v>0</v>
      </c>
      <c r="E45" s="398">
        <v>0</v>
      </c>
    </row>
    <row r="46" spans="1:5" ht="15.75" x14ac:dyDescent="0.25">
      <c r="A46" s="225">
        <v>40</v>
      </c>
      <c r="B46" s="249" t="s">
        <v>62</v>
      </c>
      <c r="C46" s="284">
        <v>0</v>
      </c>
      <c r="D46" s="285">
        <v>0</v>
      </c>
      <c r="E46" s="286">
        <v>0</v>
      </c>
    </row>
    <row r="47" spans="1:5" ht="31.5" x14ac:dyDescent="0.25">
      <c r="A47" s="225">
        <v>41</v>
      </c>
      <c r="B47" s="249" t="s">
        <v>447</v>
      </c>
      <c r="C47" s="397">
        <v>1</v>
      </c>
      <c r="D47" s="398">
        <v>27229.99</v>
      </c>
      <c r="E47" s="398">
        <v>0</v>
      </c>
    </row>
    <row r="48" spans="1:5" ht="15.75" x14ac:dyDescent="0.25">
      <c r="A48" s="225">
        <v>42</v>
      </c>
      <c r="B48" s="249" t="s">
        <v>25</v>
      </c>
      <c r="C48" s="397">
        <v>58</v>
      </c>
      <c r="D48" s="398">
        <v>2257484.96</v>
      </c>
      <c r="E48" s="398">
        <v>0</v>
      </c>
    </row>
    <row r="49" spans="1:8" ht="15.75" x14ac:dyDescent="0.25">
      <c r="A49" s="225">
        <v>43</v>
      </c>
      <c r="B49" s="249" t="s">
        <v>26</v>
      </c>
      <c r="C49" s="397">
        <v>0</v>
      </c>
      <c r="D49" s="398">
        <v>0</v>
      </c>
      <c r="E49" s="398">
        <v>0</v>
      </c>
    </row>
    <row r="50" spans="1:8" ht="18" customHeight="1" x14ac:dyDescent="0.25">
      <c r="A50" s="225">
        <v>44</v>
      </c>
      <c r="B50" s="249" t="s">
        <v>47</v>
      </c>
      <c r="C50" s="397">
        <v>2</v>
      </c>
      <c r="D50" s="398">
        <v>5848.29</v>
      </c>
      <c r="E50" s="398">
        <v>4572.62</v>
      </c>
    </row>
    <row r="51" spans="1:8" ht="18" customHeight="1" x14ac:dyDescent="0.25">
      <c r="A51" s="225">
        <v>45</v>
      </c>
      <c r="B51" s="249" t="s">
        <v>149</v>
      </c>
      <c r="C51" s="397">
        <v>0</v>
      </c>
      <c r="D51" s="398">
        <v>0</v>
      </c>
      <c r="E51" s="398">
        <v>0</v>
      </c>
    </row>
    <row r="52" spans="1:8" ht="15.75" x14ac:dyDescent="0.25">
      <c r="A52" s="225">
        <v>46</v>
      </c>
      <c r="B52" s="249" t="s">
        <v>48</v>
      </c>
      <c r="C52" s="397">
        <v>0</v>
      </c>
      <c r="D52" s="398">
        <v>0</v>
      </c>
      <c r="E52" s="398">
        <v>0</v>
      </c>
    </row>
    <row r="53" spans="1:8" ht="15.75" x14ac:dyDescent="0.25">
      <c r="A53" s="225">
        <v>47</v>
      </c>
      <c r="B53" s="249" t="s">
        <v>52</v>
      </c>
      <c r="C53" s="397">
        <v>0</v>
      </c>
      <c r="D53" s="398">
        <v>0</v>
      </c>
      <c r="E53" s="398">
        <v>0</v>
      </c>
    </row>
    <row r="54" spans="1:8" ht="15.75" x14ac:dyDescent="0.25">
      <c r="A54" s="225">
        <v>48</v>
      </c>
      <c r="B54" s="249" t="s">
        <v>53</v>
      </c>
      <c r="C54" s="397">
        <v>0</v>
      </c>
      <c r="D54" s="398">
        <v>0</v>
      </c>
      <c r="E54" s="399">
        <v>15434.55</v>
      </c>
    </row>
    <row r="55" spans="1:8" ht="15.75" x14ac:dyDescent="0.25">
      <c r="A55" s="225">
        <v>49</v>
      </c>
      <c r="B55" s="249" t="s">
        <v>54</v>
      </c>
      <c r="C55" s="397">
        <v>0</v>
      </c>
      <c r="D55" s="398">
        <v>0</v>
      </c>
      <c r="E55" s="398">
        <v>0</v>
      </c>
    </row>
    <row r="56" spans="1:8" ht="15.75" x14ac:dyDescent="0.25">
      <c r="A56" s="225">
        <v>50</v>
      </c>
      <c r="B56" s="249" t="s">
        <v>55</v>
      </c>
      <c r="C56" s="397">
        <v>4</v>
      </c>
      <c r="D56" s="398">
        <v>2930.1</v>
      </c>
      <c r="E56" s="398">
        <v>70534.97</v>
      </c>
    </row>
    <row r="57" spans="1:8" ht="18" customHeight="1" x14ac:dyDescent="0.25">
      <c r="A57" s="225">
        <v>51</v>
      </c>
      <c r="B57" s="249" t="s">
        <v>161</v>
      </c>
      <c r="C57" s="397">
        <v>0</v>
      </c>
      <c r="D57" s="398">
        <v>0</v>
      </c>
      <c r="E57" s="398">
        <v>0</v>
      </c>
    </row>
    <row r="58" spans="1:8" ht="15.75" x14ac:dyDescent="0.25">
      <c r="A58" s="225">
        <v>52</v>
      </c>
      <c r="B58" s="249" t="s">
        <v>63</v>
      </c>
      <c r="C58" s="397">
        <v>0</v>
      </c>
      <c r="D58" s="398">
        <v>0</v>
      </c>
      <c r="E58" s="400">
        <v>0</v>
      </c>
    </row>
    <row r="59" spans="1:8" ht="15.75" x14ac:dyDescent="0.25">
      <c r="A59" s="225">
        <v>53</v>
      </c>
      <c r="B59" s="250" t="s">
        <v>184</v>
      </c>
      <c r="C59" s="397">
        <v>0</v>
      </c>
      <c r="D59" s="398">
        <v>0</v>
      </c>
      <c r="E59" s="400">
        <v>0</v>
      </c>
    </row>
    <row r="60" spans="1:8" ht="15.75" x14ac:dyDescent="0.25">
      <c r="A60" s="225">
        <v>54</v>
      </c>
      <c r="B60" s="251" t="s">
        <v>67</v>
      </c>
      <c r="C60" s="397">
        <v>0</v>
      </c>
      <c r="D60" s="398">
        <v>0</v>
      </c>
      <c r="E60" s="398">
        <v>0</v>
      </c>
    </row>
    <row r="61" spans="1:8" ht="15.75" customHeight="1" x14ac:dyDescent="0.25">
      <c r="A61" s="225">
        <v>55</v>
      </c>
      <c r="B61" s="250" t="s">
        <v>70</v>
      </c>
      <c r="C61" s="401">
        <v>4</v>
      </c>
      <c r="D61" s="399">
        <v>0</v>
      </c>
      <c r="E61" s="402">
        <v>64400.56</v>
      </c>
    </row>
    <row r="62" spans="1:8" ht="15.75" customHeight="1" x14ac:dyDescent="0.25">
      <c r="A62" s="225">
        <v>56</v>
      </c>
      <c r="B62" s="76" t="s">
        <v>151</v>
      </c>
      <c r="C62" s="403">
        <v>3</v>
      </c>
      <c r="D62" s="399">
        <v>0</v>
      </c>
      <c r="E62" s="399">
        <v>76516.89</v>
      </c>
    </row>
    <row r="63" spans="1:8" ht="15.75" x14ac:dyDescent="0.25">
      <c r="A63" s="225">
        <v>57</v>
      </c>
      <c r="B63" s="76" t="s">
        <v>152</v>
      </c>
      <c r="C63" s="403">
        <v>0</v>
      </c>
      <c r="D63" s="399">
        <v>0</v>
      </c>
      <c r="E63" s="399">
        <v>3688.18</v>
      </c>
    </row>
    <row r="64" spans="1:8" ht="15.75" x14ac:dyDescent="0.25">
      <c r="A64" s="225">
        <v>58</v>
      </c>
      <c r="B64" s="76" t="s">
        <v>153</v>
      </c>
      <c r="C64" s="403">
        <v>0</v>
      </c>
      <c r="D64" s="399">
        <v>0</v>
      </c>
      <c r="E64" s="399">
        <v>0</v>
      </c>
      <c r="H64" s="226"/>
    </row>
    <row r="65" spans="1:5" ht="15.75" x14ac:dyDescent="0.25">
      <c r="A65" s="225">
        <v>59</v>
      </c>
      <c r="B65" s="76" t="s">
        <v>154</v>
      </c>
      <c r="C65" s="403">
        <v>0</v>
      </c>
      <c r="D65" s="399">
        <v>0</v>
      </c>
      <c r="E65" s="399">
        <v>0</v>
      </c>
    </row>
    <row r="66" spans="1:5" ht="15.75" x14ac:dyDescent="0.25">
      <c r="A66" s="225">
        <v>60</v>
      </c>
      <c r="B66" s="105" t="s">
        <v>155</v>
      </c>
      <c r="C66" s="569" t="s">
        <v>404</v>
      </c>
      <c r="D66" s="570"/>
      <c r="E66" s="571"/>
    </row>
    <row r="67" spans="1:5" ht="15.75" x14ac:dyDescent="0.25">
      <c r="A67" s="225">
        <v>61</v>
      </c>
      <c r="B67" s="105" t="s">
        <v>156</v>
      </c>
      <c r="C67" s="403">
        <v>0</v>
      </c>
      <c r="D67" s="399">
        <v>0</v>
      </c>
      <c r="E67" s="399">
        <v>0</v>
      </c>
    </row>
    <row r="68" spans="1:5" ht="15.75" x14ac:dyDescent="0.25">
      <c r="A68" s="252"/>
      <c r="B68" s="253"/>
    </row>
    <row r="69" spans="1:5" x14ac:dyDescent="0.25">
      <c r="A69" s="252"/>
      <c r="B69" s="254"/>
    </row>
  </sheetData>
  <mergeCells count="9">
    <mergeCell ref="C28:E28"/>
    <mergeCell ref="C66:E66"/>
    <mergeCell ref="C38:E38"/>
    <mergeCell ref="A4:E4"/>
    <mergeCell ref="C27:E27"/>
    <mergeCell ref="C15:E15"/>
    <mergeCell ref="C16:E16"/>
    <mergeCell ref="C20:E20"/>
    <mergeCell ref="C26:E26"/>
  </mergeCells>
  <pageMargins left="0.7" right="0.7" top="0.75" bottom="0.75" header="0.3" footer="0.3"/>
  <pageSetup paperSize="9" scale="5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25</vt:i4>
      </vt:variant>
      <vt:variant>
        <vt:lpstr>Zone denumite</vt:lpstr>
      </vt:variant>
      <vt:variant>
        <vt:i4>8</vt:i4>
      </vt:variant>
    </vt:vector>
  </HeadingPairs>
  <TitlesOfParts>
    <vt:vector size="33" baseType="lpstr">
      <vt:lpstr>An.1(PP oblig.prez.raport)</vt:lpstr>
      <vt:lpstr>An.2(Rap.termen-modalit)</vt:lpstr>
      <vt:lpstr>An.3(Beneficiari de aloc.)</vt:lpstr>
      <vt:lpstr>An.4(PPcare nu benef.de aloc)</vt:lpstr>
      <vt:lpstr>An.5(PP lipsite de aloc)</vt:lpstr>
      <vt:lpstr>An.6 chelt p.p. din aloc.</vt:lpstr>
      <vt:lpstr>An.6.1 chelt p.p. din aloc.</vt:lpstr>
      <vt:lpstr>An.6.2 chelt p.p. din aloc.</vt:lpstr>
      <vt:lpstr>An.7.staff</vt:lpstr>
      <vt:lpstr>An.8(Femei,tineri%)</vt:lpstr>
      <vt:lpstr>An.9(Nr. memb.+suma cotiz.)</vt:lpstr>
      <vt:lpstr>An.10(sursele de finanțare)</vt:lpstr>
      <vt:lpstr>An. 11 (Depășirea plafonului) </vt:lpstr>
      <vt:lpstr>An.12(Ch.don.cotiz.)</vt:lpstr>
      <vt:lpstr>An.12.1(Ch.don.cotiz)</vt:lpstr>
      <vt:lpstr>An.12.2(Ch.don.cotiz)</vt:lpstr>
      <vt:lpstr>An.12.3(Ch.don.cotiz) </vt:lpstr>
      <vt:lpstr>An.13(Prez.info.cont.bancare)</vt:lpstr>
      <vt:lpstr>An.14(Neprez.info.cont.banc.)</vt:lpstr>
      <vt:lpstr>An.15(Patrimoniul partidelor)</vt:lpstr>
      <vt:lpstr>An.16(prezentarea tardivă rap)</vt:lpstr>
      <vt:lpstr>An.17(Raport-termen-deplin)</vt:lpstr>
      <vt:lpstr>An.18(Rap.deplin pe ”0”)</vt:lpstr>
      <vt:lpstr>An.19(Raport cu erori)</vt:lpstr>
      <vt:lpstr>An.20(Tabel generalizator)</vt:lpstr>
      <vt:lpstr>'An.10(sursele de finanțare)'!Zona_de_imprimat</vt:lpstr>
      <vt:lpstr>'An.14(Neprez.info.cont.banc.)'!Zona_de_imprimat</vt:lpstr>
      <vt:lpstr>'An.15(Patrimoniul partidelor)'!Zona_de_imprimat</vt:lpstr>
      <vt:lpstr>'An.20(Tabel generalizator)'!Zona_de_imprimat</vt:lpstr>
      <vt:lpstr>'An.6 chelt p.p. din aloc.'!Zona_de_imprimat</vt:lpstr>
      <vt:lpstr>'An.6.1 chelt p.p. din aloc.'!Zona_de_imprimat</vt:lpstr>
      <vt:lpstr>'An.8(Femei,tineri%)'!Zona_de_imprimat</vt:lpstr>
      <vt:lpstr>'An.9(Nr. memb.+suma cotiz.)'!Zona_de_imprimat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Stepaniuc</dc:creator>
  <cp:lastModifiedBy>Angheli Cristina</cp:lastModifiedBy>
  <cp:lastPrinted>2024-04-17T11:43:22Z</cp:lastPrinted>
  <dcterms:created xsi:type="dcterms:W3CDTF">2019-08-16T12:57:07Z</dcterms:created>
  <dcterms:modified xsi:type="dcterms:W3CDTF">2024-05-28T14:41:10Z</dcterms:modified>
</cp:coreProperties>
</file>